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lv-my.sharepoint.com/personal/ingrida_purmale_pa_gov_lv/Documents/Desktop/IEPIRKUMS_Tehniskais projekts/"/>
    </mc:Choice>
  </mc:AlternateContent>
  <xr:revisionPtr revIDLastSave="19" documentId="8_{E17BD0D0-632B-4FBF-8AB5-BD8F51315F1B}" xr6:coauthVersionLast="47" xr6:coauthVersionMax="47" xr10:uidLastSave="{AF2A3B1D-F69A-4613-AC78-08CD3B98F47A}"/>
  <bookViews>
    <workbookView xWindow="-120" yWindow="-120" windowWidth="29040" windowHeight="15990" tabRatio="462" activeTab="12" xr2:uid="{00000000-000D-0000-FFFF-FFFF00000000}"/>
  </bookViews>
  <sheets>
    <sheet name="1.1" sheetId="215" state="hidden" r:id="rId1"/>
    <sheet name="1.2" sheetId="216" state="hidden" r:id="rId2"/>
    <sheet name="2.1" sheetId="217" state="hidden" r:id="rId3"/>
    <sheet name="3.1" sheetId="218" state="hidden" r:id="rId4"/>
    <sheet name="3.2" sheetId="219" state="hidden" r:id="rId5"/>
    <sheet name="3.3" sheetId="220" state="hidden" r:id="rId6"/>
    <sheet name="3.4" sheetId="221" state="hidden" r:id="rId7"/>
    <sheet name="3.5" sheetId="222" state="hidden" r:id="rId8"/>
    <sheet name="4.1" sheetId="223" state="hidden" r:id="rId9"/>
    <sheet name="4.2" sheetId="224" state="hidden" r:id="rId10"/>
    <sheet name="4.3" sheetId="225" state="hidden" r:id="rId11"/>
    <sheet name="4.4" sheetId="226" state="hidden" r:id="rId12"/>
    <sheet name="Tame" sheetId="227" r:id="rId13"/>
    <sheet name="4.8" sheetId="230" state="hidden" r:id="rId14"/>
    <sheet name="5.1" sheetId="232" state="hidden" r:id="rId15"/>
    <sheet name="5.2" sheetId="233" state="hidden" r:id="rId16"/>
    <sheet name="5.3" sheetId="234" state="hidden" r:id="rId17"/>
    <sheet name="5.4" sheetId="235" state="hidden" r:id="rId18"/>
    <sheet name="5.5" sheetId="236" state="hidden" r:id="rId19"/>
    <sheet name="5.6.1" sheetId="231" state="hidden" r:id="rId20"/>
    <sheet name="5.6.2" sheetId="237" state="hidden" r:id="rId21"/>
    <sheet name="5.7.1" sheetId="238" state="hidden" r:id="rId22"/>
    <sheet name="5.7.2" sheetId="239" state="hidden" r:id="rId23"/>
    <sheet name="5.8" sheetId="240" state="hidden" r:id="rId24"/>
    <sheet name="5.9" sheetId="241" state="hidden" r:id="rId25"/>
    <sheet name="6.1" sheetId="242" state="hidden" r:id="rId26"/>
    <sheet name="6.2" sheetId="243" state="hidden" r:id="rId27"/>
    <sheet name="6.3.1" sheetId="302" state="hidden" r:id="rId28"/>
    <sheet name="6.3.2" sheetId="303" state="hidden" r:id="rId29"/>
    <sheet name="6.4" sheetId="244" state="hidden" r:id="rId30"/>
    <sheet name="6.5" sheetId="245" state="hidden" r:id="rId31"/>
    <sheet name="6.6" sheetId="246" state="hidden" r:id="rId32"/>
    <sheet name="6.7.1" sheetId="247" state="hidden" r:id="rId33"/>
    <sheet name="6.7.2" sheetId="248" state="hidden" r:id="rId34"/>
    <sheet name="6.8.1" sheetId="249" state="hidden" r:id="rId35"/>
    <sheet name="6.8.2" sheetId="250" state="hidden" r:id="rId36"/>
    <sheet name="6.8.3" sheetId="251" state="hidden" r:id="rId37"/>
    <sheet name="6.9.1.1" sheetId="253" state="hidden" r:id="rId38"/>
    <sheet name="6.9.1.2" sheetId="307" state="hidden" r:id="rId39"/>
    <sheet name="6.9.2" sheetId="255" state="hidden" r:id="rId40"/>
    <sheet name="6.10.1" sheetId="256" state="hidden" r:id="rId41"/>
    <sheet name="6.10.2" sheetId="257" state="hidden" r:id="rId42"/>
    <sheet name="6.11" sheetId="304" state="hidden" r:id="rId43"/>
    <sheet name="7.1.1" sheetId="258" state="hidden" r:id="rId44"/>
    <sheet name="7.1.2" sheetId="259" state="hidden" r:id="rId45"/>
    <sheet name="7.2" sheetId="260" state="hidden" r:id="rId46"/>
    <sheet name="7.3" sheetId="262" state="hidden" r:id="rId47"/>
    <sheet name="7.4" sheetId="263" state="hidden" r:id="rId48"/>
    <sheet name="7.5" sheetId="264" state="hidden" r:id="rId49"/>
    <sheet name="7.6" sheetId="265" state="hidden" r:id="rId50"/>
    <sheet name="7.7" sheetId="266" state="hidden" r:id="rId51"/>
    <sheet name="7.8.1" sheetId="267" state="hidden" r:id="rId52"/>
    <sheet name="7.8.2" sheetId="268" state="hidden" r:id="rId53"/>
    <sheet name="7.8.3" sheetId="269" state="hidden" r:id="rId54"/>
    <sheet name="8.1.1" sheetId="270" state="hidden" r:id="rId55"/>
    <sheet name="8.1.2" sheetId="271" state="hidden" r:id="rId56"/>
    <sheet name="8.1.3" sheetId="272" state="hidden" r:id="rId57"/>
    <sheet name="8.2" sheetId="273" state="hidden" r:id="rId58"/>
    <sheet name="8.3.1" sheetId="274" state="hidden" r:id="rId59"/>
    <sheet name="8.3.2" sheetId="275" state="hidden" r:id="rId60"/>
    <sheet name="8.3.3" sheetId="276" state="hidden" r:id="rId61"/>
    <sheet name="8.3.4" sheetId="277" state="hidden" r:id="rId62"/>
    <sheet name="8.4" sheetId="278" state="hidden" r:id="rId63"/>
    <sheet name="8.5" sheetId="279" state="hidden" r:id="rId64"/>
    <sheet name="8.6" sheetId="280" state="hidden" r:id="rId65"/>
    <sheet name="9.1.1" sheetId="281" state="hidden" r:id="rId66"/>
    <sheet name="9.1.2" sheetId="282" state="hidden" r:id="rId67"/>
    <sheet name="9.1.3" sheetId="283" state="hidden" r:id="rId68"/>
    <sheet name="9.1.4" sheetId="284" state="hidden" r:id="rId69"/>
    <sheet name="9.1.5" sheetId="285" state="hidden" r:id="rId70"/>
    <sheet name="9.1.6" sheetId="286" state="hidden" r:id="rId71"/>
    <sheet name="9.2.1" sheetId="287" state="hidden" r:id="rId72"/>
    <sheet name="9.2.2" sheetId="288" state="hidden" r:id="rId73"/>
    <sheet name="9.2.3" sheetId="289" state="hidden" r:id="rId74"/>
    <sheet name="9.2.4" sheetId="290" state="hidden" r:id="rId75"/>
    <sheet name="9.2.5" sheetId="291" state="hidden" r:id="rId76"/>
    <sheet name="9.2.6" sheetId="292" state="hidden" r:id="rId77"/>
    <sheet name="9.2.7" sheetId="293" state="hidden" r:id="rId78"/>
    <sheet name="9.2.8" sheetId="294" state="hidden" r:id="rId79"/>
    <sheet name="10.1" sheetId="306" state="hidden" r:id="rId80"/>
    <sheet name="10.2" sheetId="305" state="hidden" r:id="rId81"/>
    <sheet name="10.3" sheetId="308" state="hidden" r:id="rId82"/>
  </sheets>
  <externalReferences>
    <externalReference r:id="rId83"/>
  </externalReferences>
  <definedNames>
    <definedName name="A">'[1]2'!$A$1</definedName>
    <definedName name="P">#REF!</definedName>
    <definedName name="_xlnm.Print_Area" localSheetId="0">'1.1'!$A$1:$P$29</definedName>
    <definedName name="_xlnm.Print_Area" localSheetId="1">'1.2'!$A$1:$P$20</definedName>
    <definedName name="_xlnm.Print_Area" localSheetId="81">'10.3'!$A$1:$P$19</definedName>
    <definedName name="_xlnm.Print_Area" localSheetId="2">'2.1'!$A$1:$P$34</definedName>
    <definedName name="_xlnm.Print_Area" localSheetId="3">'3.1'!$A$1:$P$20</definedName>
    <definedName name="_xlnm.Print_Area" localSheetId="5">'3.3'!$A$1:$P$19</definedName>
    <definedName name="_xlnm.Print_Area" localSheetId="6">'3.4'!$A$1:$P$27</definedName>
    <definedName name="_xlnm.Print_Area" localSheetId="7">'3.5'!$A$1:$P$102</definedName>
    <definedName name="_xlnm.Print_Area" localSheetId="8">'4.1'!$A$1:$Q$91</definedName>
    <definedName name="_xlnm.Print_Area" localSheetId="10">'4.3'!$A$1:$P$17</definedName>
    <definedName name="_xlnm.Print_Area" localSheetId="11">'4.4'!$A$1:$Q$90</definedName>
    <definedName name="_xlnm.Print_Area" localSheetId="14">'5.1'!$A$1:$P$35</definedName>
    <definedName name="_xlnm.Print_Area" localSheetId="15">'5.2'!$A$1:$P$30</definedName>
    <definedName name="_xlnm.Print_Area" localSheetId="16">'5.3'!$A$1:$P$84</definedName>
    <definedName name="_xlnm.Print_Area" localSheetId="19">'5.6.1'!$A$1:$P$27</definedName>
    <definedName name="_xlnm.Print_Area" localSheetId="20">'5.6.2'!$A$1:$P$31</definedName>
    <definedName name="_xlnm.Print_Area" localSheetId="21">'5.7.1'!$A$1:$P$55</definedName>
    <definedName name="_xlnm.Print_Area" localSheetId="22">'5.7.2'!$A$1:$P$21</definedName>
    <definedName name="_xlnm.Print_Area" localSheetId="25">'6.1'!$A$1:$P$21</definedName>
    <definedName name="_xlnm.Print_Area" localSheetId="40">'6.10.1'!$A$1:$P$16</definedName>
    <definedName name="_xlnm.Print_Area" localSheetId="26">'6.2'!$A$1:$P$16</definedName>
    <definedName name="_xlnm.Print_Area" localSheetId="29">'6.4'!$A$1:$P$17</definedName>
    <definedName name="_xlnm.Print_Area" localSheetId="30">'6.5'!$A$1:$P$19</definedName>
    <definedName name="_xlnm.Print_Area" localSheetId="31">'6.6'!$A$1:$P$44</definedName>
    <definedName name="_xlnm.Print_Area" localSheetId="37">'6.9.1.1'!$A$1:$P$22</definedName>
    <definedName name="_xlnm.Print_Area" localSheetId="46">'7.3'!$A$1:$P$51</definedName>
    <definedName name="_xlnm.Print_Area" localSheetId="49">'7.6'!$A$1:$Q$86</definedName>
    <definedName name="_xlnm.Print_Area" localSheetId="50">'7.7'!$A$1:$Q$438</definedName>
    <definedName name="_xlnm.Print_Area" localSheetId="51">'7.8.1'!$A$1:$Q$78</definedName>
    <definedName name="_xlnm.Print_Area" localSheetId="53">'7.8.3'!$A$1:$P$28</definedName>
    <definedName name="_xlnm.Print_Area" localSheetId="54">'8.1.1'!$A$1:$P$27</definedName>
    <definedName name="_xlnm.Print_Area" localSheetId="55">'8.1.2'!$A$1:$P$24</definedName>
    <definedName name="_xlnm.Print_Area" localSheetId="61">'8.3.4'!$A$1:$P$20</definedName>
    <definedName name="_xlnm.Print_Area" localSheetId="64">'8.6'!$A$1:$P$17</definedName>
    <definedName name="_xlnm.Print_Area" localSheetId="65">'9.1.1'!$A$1:$P$22</definedName>
    <definedName name="_xlnm.Print_Area" localSheetId="66">'9.1.2'!$A$1:$P$20</definedName>
    <definedName name="_xlnm.Print_Area" localSheetId="75">'9.2.5'!$A$1:$P$25</definedName>
    <definedName name="_xlnm.Print_Area" localSheetId="12">Tame!$A$1:$Q$38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227" l="1"/>
  <c r="O11" i="227"/>
  <c r="P11" i="227"/>
  <c r="L11" i="227"/>
  <c r="N28" i="217"/>
  <c r="N29" i="217" s="1"/>
  <c r="A2" i="223"/>
  <c r="A2" i="225" s="1"/>
  <c r="A2" i="226" s="1"/>
  <c r="A2" i="230" s="1"/>
  <c r="A2" i="232" s="1"/>
  <c r="A2" i="233" s="1"/>
  <c r="A2" i="234" s="1"/>
  <c r="A2" i="235" s="1"/>
  <c r="A2" i="236" s="1"/>
  <c r="A2" i="231" s="1"/>
  <c r="A2" i="237" s="1"/>
  <c r="A2" i="238" s="1"/>
  <c r="A2" i="239" s="1"/>
  <c r="A2" i="240" s="1"/>
  <c r="A2" i="241" s="1"/>
  <c r="A2" i="242" s="1"/>
  <c r="A2" i="243" s="1"/>
  <c r="A2" i="244" s="1"/>
  <c r="A2" i="245" s="1"/>
  <c r="A2" i="246" s="1"/>
  <c r="A2" i="247" s="1"/>
  <c r="A2" i="248" s="1"/>
  <c r="A2" i="249" s="1"/>
  <c r="A2" i="250" s="1"/>
  <c r="A2" i="251" s="1"/>
  <c r="A2" i="253" s="1"/>
  <c r="A2" i="307" s="1"/>
  <c r="A2" i="255" s="1"/>
  <c r="A2" i="256" s="1"/>
  <c r="A2" i="257" s="1"/>
  <c r="A2" i="304" s="1"/>
  <c r="A2" i="258" s="1"/>
  <c r="A2" i="259" s="1"/>
  <c r="A2" i="260" s="1"/>
  <c r="A2" i="262" s="1"/>
  <c r="A2" i="263" s="1"/>
  <c r="A2" i="264" s="1"/>
  <c r="A2" i="265" s="1"/>
  <c r="A2" i="266" s="1"/>
  <c r="A2" i="267" s="1"/>
  <c r="A2" i="268" s="1"/>
  <c r="A2" i="269" s="1"/>
  <c r="A2" i="270" s="1"/>
  <c r="A2" i="271" s="1"/>
  <c r="A2" i="272" s="1"/>
  <c r="A4" i="273" s="1"/>
  <c r="A2" i="274" s="1"/>
  <c r="A2" i="275" s="1"/>
  <c r="A2" i="276" s="1"/>
  <c r="A2" i="277" s="1"/>
  <c r="A2" i="280" s="1"/>
  <c r="A2" i="281" s="1"/>
  <c r="A2" i="306" s="1"/>
  <c r="A2" i="305" s="1"/>
  <c r="A2" i="308" s="1"/>
  <c r="E13" i="281"/>
  <c r="E12" i="281"/>
  <c r="E11" i="281"/>
  <c r="E12" i="270"/>
  <c r="E11" i="270"/>
  <c r="L435" i="266"/>
  <c r="M435" i="266"/>
  <c r="M436" i="266" s="1"/>
  <c r="N435" i="266"/>
  <c r="O435" i="266"/>
  <c r="O436" i="266" s="1"/>
  <c r="P435" i="266"/>
  <c r="P436" i="266" s="1"/>
  <c r="E14" i="281"/>
  <c r="K34" i="273"/>
  <c r="L34" i="273"/>
  <c r="L35" i="273" s="1"/>
  <c r="L36" i="273" s="1"/>
  <c r="M34" i="273"/>
  <c r="M35" i="273" s="1"/>
  <c r="M36" i="273"/>
  <c r="N34" i="273"/>
  <c r="N35" i="273" s="1"/>
  <c r="N36" i="273" s="1"/>
  <c r="O34" i="273"/>
  <c r="E30" i="273"/>
  <c r="E32" i="273"/>
  <c r="K18" i="271"/>
  <c r="L18" i="271"/>
  <c r="M18" i="271"/>
  <c r="N18" i="271"/>
  <c r="P18" i="271" s="1"/>
  <c r="O18" i="271"/>
  <c r="O20" i="271" s="1"/>
  <c r="O21" i="271" s="1"/>
  <c r="E11" i="218"/>
  <c r="E40" i="238"/>
  <c r="E27" i="238"/>
  <c r="E60" i="234"/>
  <c r="O74" i="222"/>
  <c r="O75" i="222"/>
  <c r="E14" i="218"/>
  <c r="P13" i="280"/>
  <c r="P14" i="280" s="1"/>
  <c r="P15" i="280" s="1"/>
  <c r="E10" i="270"/>
  <c r="E13" i="215"/>
  <c r="E12" i="215"/>
  <c r="E11" i="215"/>
  <c r="E10" i="215"/>
  <c r="E9" i="249"/>
  <c r="E12" i="250"/>
  <c r="E10" i="250" s="1"/>
  <c r="E11" i="248"/>
  <c r="E11" i="237"/>
  <c r="E12" i="237"/>
  <c r="E11" i="231"/>
  <c r="E12" i="231" s="1"/>
  <c r="E51" i="234"/>
  <c r="E50" i="234"/>
  <c r="E47" i="234"/>
  <c r="E46" i="234"/>
  <c r="E45" i="234"/>
  <c r="E44" i="234"/>
  <c r="E13" i="236"/>
  <c r="E12" i="236"/>
  <c r="E11" i="236"/>
  <c r="E29" i="234"/>
  <c r="E28" i="234"/>
  <c r="E59" i="234"/>
  <c r="E11" i="272"/>
  <c r="E14" i="233"/>
  <c r="E10" i="233"/>
  <c r="E11" i="232"/>
  <c r="E12" i="232"/>
  <c r="E13" i="232"/>
  <c r="E10" i="232"/>
  <c r="E10" i="305"/>
  <c r="E13" i="305"/>
  <c r="E12" i="305"/>
  <c r="E11" i="305"/>
  <c r="E16" i="305"/>
  <c r="K11" i="285"/>
  <c r="M11" i="285"/>
  <c r="N11" i="285"/>
  <c r="O11" i="285"/>
  <c r="K12" i="285"/>
  <c r="L12" i="285"/>
  <c r="M12" i="285"/>
  <c r="N12" i="285"/>
  <c r="O12" i="285"/>
  <c r="L11" i="285"/>
  <c r="K14" i="285"/>
  <c r="K13" i="285"/>
  <c r="K17" i="285"/>
  <c r="N16" i="285"/>
  <c r="L15" i="285"/>
  <c r="K15" i="285"/>
  <c r="M15" i="285"/>
  <c r="N15" i="285"/>
  <c r="O15" i="285"/>
  <c r="P15" i="285" s="1"/>
  <c r="K16" i="285"/>
  <c r="M16" i="285"/>
  <c r="K18" i="285"/>
  <c r="O10" i="285"/>
  <c r="N10" i="285"/>
  <c r="M10" i="285"/>
  <c r="K10" i="285"/>
  <c r="L10" i="285"/>
  <c r="E11" i="220"/>
  <c r="O16" i="285"/>
  <c r="L17" i="285"/>
  <c r="O13" i="285"/>
  <c r="N13" i="285"/>
  <c r="L13" i="285"/>
  <c r="M13" i="285"/>
  <c r="N14" i="285"/>
  <c r="L16" i="285"/>
  <c r="F9" i="215"/>
  <c r="L9" i="215" s="1"/>
  <c r="L25" i="215" s="1"/>
  <c r="L26" i="215" s="1"/>
  <c r="K10" i="218"/>
  <c r="M10" i="218"/>
  <c r="N10" i="218"/>
  <c r="N16" i="218" s="1"/>
  <c r="N17" i="218" s="1"/>
  <c r="O10" i="218"/>
  <c r="F10" i="218"/>
  <c r="L10" i="218" s="1"/>
  <c r="K9" i="215"/>
  <c r="M9" i="215"/>
  <c r="N9" i="215"/>
  <c r="N25" i="215" s="1"/>
  <c r="O9" i="215"/>
  <c r="E19" i="233"/>
  <c r="N18" i="290"/>
  <c r="N19" i="290" s="1"/>
  <c r="O94" i="222"/>
  <c r="P94" i="222" s="1"/>
  <c r="M15" i="259"/>
  <c r="M16" i="259" s="1"/>
  <c r="O10" i="302"/>
  <c r="O11" i="302" s="1"/>
  <c r="O12" i="302" s="1"/>
  <c r="N10" i="302"/>
  <c r="M10" i="302"/>
  <c r="K10" i="302"/>
  <c r="L10" i="302"/>
  <c r="L11" i="302" s="1"/>
  <c r="L12" i="302" s="1"/>
  <c r="E25" i="238"/>
  <c r="E24" i="238"/>
  <c r="M34" i="246"/>
  <c r="M35" i="246" s="1"/>
  <c r="E17" i="237"/>
  <c r="E16" i="237"/>
  <c r="E16" i="231"/>
  <c r="E17" i="231"/>
  <c r="E36" i="234"/>
  <c r="E31" i="234"/>
  <c r="E30" i="234"/>
  <c r="E14" i="272"/>
  <c r="E13" i="272"/>
  <c r="E12" i="272"/>
  <c r="E10" i="272"/>
  <c r="E18" i="233"/>
  <c r="E17" i="233"/>
  <c r="E15" i="233"/>
  <c r="E18" i="232"/>
  <c r="E14" i="277"/>
  <c r="E13" i="277"/>
  <c r="E12" i="277"/>
  <c r="E11" i="277"/>
  <c r="E10" i="277"/>
  <c r="O18" i="290"/>
  <c r="O19" i="290" s="1"/>
  <c r="M18" i="290"/>
  <c r="M19" i="290" s="1"/>
  <c r="L15" i="291"/>
  <c r="L17" i="291"/>
  <c r="L18" i="291"/>
  <c r="K14" i="291"/>
  <c r="L14" i="291"/>
  <c r="M14" i="291"/>
  <c r="N14" i="291"/>
  <c r="O14" i="291"/>
  <c r="K15" i="291"/>
  <c r="M15" i="291"/>
  <c r="N15" i="291"/>
  <c r="O15" i="291"/>
  <c r="K16" i="291"/>
  <c r="L16" i="291"/>
  <c r="M16" i="291"/>
  <c r="P16" i="291" s="1"/>
  <c r="N16" i="291"/>
  <c r="O16" i="291"/>
  <c r="K17" i="291"/>
  <c r="M17" i="291"/>
  <c r="N17" i="291"/>
  <c r="O17" i="291"/>
  <c r="K18" i="291"/>
  <c r="M18" i="291"/>
  <c r="P18" i="291" s="1"/>
  <c r="N18" i="291"/>
  <c r="O18" i="291"/>
  <c r="K19" i="291"/>
  <c r="L19" i="291"/>
  <c r="M19" i="291"/>
  <c r="N19" i="291"/>
  <c r="O19" i="291"/>
  <c r="P19" i="291" s="1"/>
  <c r="K20" i="291"/>
  <c r="L20" i="291"/>
  <c r="M20" i="291"/>
  <c r="N20" i="291"/>
  <c r="O20" i="291"/>
  <c r="K12" i="291"/>
  <c r="L12" i="291"/>
  <c r="M12" i="291"/>
  <c r="N12" i="291"/>
  <c r="O12" i="291"/>
  <c r="K13" i="291"/>
  <c r="L13" i="291"/>
  <c r="M13" i="291"/>
  <c r="P13" i="291" s="1"/>
  <c r="N13" i="291"/>
  <c r="O13" i="291"/>
  <c r="O11" i="291"/>
  <c r="N11" i="291"/>
  <c r="M11" i="291"/>
  <c r="K11" i="291"/>
  <c r="L11" i="291"/>
  <c r="K35" i="284"/>
  <c r="L35" i="284"/>
  <c r="M35" i="284"/>
  <c r="N35" i="284"/>
  <c r="N38" i="284" s="1"/>
  <c r="N39" i="284" s="1"/>
  <c r="O35" i="284"/>
  <c r="O38" i="284" s="1"/>
  <c r="O39" i="284" s="1"/>
  <c r="L38" i="284"/>
  <c r="L39" i="284"/>
  <c r="L13" i="283"/>
  <c r="L14" i="283"/>
  <c r="L16" i="283"/>
  <c r="L17" i="283"/>
  <c r="L20" i="283"/>
  <c r="L21" i="283"/>
  <c r="L24" i="283"/>
  <c r="L25" i="283"/>
  <c r="L28" i="283"/>
  <c r="L29" i="283"/>
  <c r="L31" i="283"/>
  <c r="L32" i="283"/>
  <c r="L33" i="283"/>
  <c r="L35" i="283"/>
  <c r="L36" i="283"/>
  <c r="L37" i="283"/>
  <c r="L40" i="283"/>
  <c r="L41" i="283"/>
  <c r="L43" i="283"/>
  <c r="L44" i="283"/>
  <c r="L45" i="283"/>
  <c r="L47" i="283"/>
  <c r="L48" i="283"/>
  <c r="L49" i="283"/>
  <c r="L51" i="283"/>
  <c r="L52" i="283"/>
  <c r="L53" i="283"/>
  <c r="L56" i="283"/>
  <c r="L57" i="283"/>
  <c r="K12" i="283"/>
  <c r="L12" i="283"/>
  <c r="M12" i="283"/>
  <c r="N12" i="283"/>
  <c r="O12" i="283"/>
  <c r="K13" i="283"/>
  <c r="M13" i="283"/>
  <c r="N13" i="283"/>
  <c r="O13" i="283"/>
  <c r="K14" i="283"/>
  <c r="M14" i="283"/>
  <c r="N14" i="283"/>
  <c r="O14" i="283"/>
  <c r="K15" i="283"/>
  <c r="L15" i="283"/>
  <c r="M15" i="283"/>
  <c r="N15" i="283"/>
  <c r="P15" i="283" s="1"/>
  <c r="O15" i="283"/>
  <c r="K16" i="283"/>
  <c r="M16" i="283"/>
  <c r="N16" i="283"/>
  <c r="O16" i="283"/>
  <c r="K17" i="283"/>
  <c r="M17" i="283"/>
  <c r="N17" i="283"/>
  <c r="O17" i="283"/>
  <c r="K18" i="283"/>
  <c r="L18" i="283"/>
  <c r="M18" i="283"/>
  <c r="N18" i="283"/>
  <c r="O18" i="283"/>
  <c r="K19" i="283"/>
  <c r="L19" i="283"/>
  <c r="M19" i="283"/>
  <c r="N19" i="283"/>
  <c r="O19" i="283"/>
  <c r="K20" i="283"/>
  <c r="M20" i="283"/>
  <c r="N20" i="283"/>
  <c r="O20" i="283"/>
  <c r="K21" i="283"/>
  <c r="M21" i="283"/>
  <c r="N21" i="283"/>
  <c r="O21" i="283"/>
  <c r="K22" i="283"/>
  <c r="L22" i="283"/>
  <c r="M22" i="283"/>
  <c r="N22" i="283"/>
  <c r="O22" i="283"/>
  <c r="K23" i="283"/>
  <c r="L23" i="283"/>
  <c r="M23" i="283"/>
  <c r="N23" i="283"/>
  <c r="O23" i="283"/>
  <c r="K24" i="283"/>
  <c r="M24" i="283"/>
  <c r="N24" i="283"/>
  <c r="O24" i="283"/>
  <c r="K25" i="283"/>
  <c r="M25" i="283"/>
  <c r="N25" i="283"/>
  <c r="P25" i="283" s="1"/>
  <c r="O25" i="283"/>
  <c r="K26" i="283"/>
  <c r="L26" i="283"/>
  <c r="M26" i="283"/>
  <c r="N26" i="283"/>
  <c r="O26" i="283"/>
  <c r="K27" i="283"/>
  <c r="L27" i="283"/>
  <c r="M27" i="283"/>
  <c r="N27" i="283"/>
  <c r="O27" i="283"/>
  <c r="K28" i="283"/>
  <c r="M28" i="283"/>
  <c r="N28" i="283"/>
  <c r="O28" i="283"/>
  <c r="K29" i="283"/>
  <c r="M29" i="283"/>
  <c r="N29" i="283"/>
  <c r="O29" i="283"/>
  <c r="K30" i="283"/>
  <c r="L30" i="283"/>
  <c r="M30" i="283"/>
  <c r="N30" i="283"/>
  <c r="O30" i="283"/>
  <c r="K31" i="283"/>
  <c r="M31" i="283"/>
  <c r="N31" i="283"/>
  <c r="O31" i="283"/>
  <c r="K32" i="283"/>
  <c r="M32" i="283"/>
  <c r="N32" i="283"/>
  <c r="O32" i="283"/>
  <c r="K33" i="283"/>
  <c r="M33" i="283"/>
  <c r="N33" i="283"/>
  <c r="O33" i="283"/>
  <c r="K34" i="283"/>
  <c r="L34" i="283"/>
  <c r="M34" i="283"/>
  <c r="N34" i="283"/>
  <c r="O34" i="283"/>
  <c r="K35" i="283"/>
  <c r="M35" i="283"/>
  <c r="N35" i="283"/>
  <c r="O35" i="283"/>
  <c r="K36" i="283"/>
  <c r="M36" i="283"/>
  <c r="N36" i="283"/>
  <c r="O36" i="283"/>
  <c r="K37" i="283"/>
  <c r="M37" i="283"/>
  <c r="N37" i="283"/>
  <c r="O37" i="283"/>
  <c r="K38" i="283"/>
  <c r="L38" i="283"/>
  <c r="M38" i="283"/>
  <c r="N38" i="283"/>
  <c r="O38" i="283"/>
  <c r="K39" i="283"/>
  <c r="L39" i="283"/>
  <c r="M39" i="283"/>
  <c r="N39" i="283"/>
  <c r="O39" i="283"/>
  <c r="K40" i="283"/>
  <c r="M40" i="283"/>
  <c r="N40" i="283"/>
  <c r="O40" i="283"/>
  <c r="K41" i="283"/>
  <c r="M41" i="283"/>
  <c r="N41" i="283"/>
  <c r="O41" i="283"/>
  <c r="K42" i="283"/>
  <c r="L42" i="283"/>
  <c r="M42" i="283"/>
  <c r="N42" i="283"/>
  <c r="O42" i="283"/>
  <c r="K43" i="283"/>
  <c r="M43" i="283"/>
  <c r="N43" i="283"/>
  <c r="P43" i="283" s="1"/>
  <c r="O43" i="283"/>
  <c r="K44" i="283"/>
  <c r="M44" i="283"/>
  <c r="N44" i="283"/>
  <c r="P44" i="283" s="1"/>
  <c r="O44" i="283"/>
  <c r="K45" i="283"/>
  <c r="M45" i="283"/>
  <c r="N45" i="283"/>
  <c r="P45" i="283" s="1"/>
  <c r="O45" i="283"/>
  <c r="K46" i="283"/>
  <c r="L46" i="283"/>
  <c r="M46" i="283"/>
  <c r="N46" i="283"/>
  <c r="O46" i="283"/>
  <c r="K47" i="283"/>
  <c r="M47" i="283"/>
  <c r="N47" i="283"/>
  <c r="O47" i="283"/>
  <c r="K48" i="283"/>
  <c r="M48" i="283"/>
  <c r="N48" i="283"/>
  <c r="O48" i="283"/>
  <c r="K49" i="283"/>
  <c r="M49" i="283"/>
  <c r="N49" i="283"/>
  <c r="O49" i="283"/>
  <c r="K50" i="283"/>
  <c r="L50" i="283"/>
  <c r="M50" i="283"/>
  <c r="P50" i="283" s="1"/>
  <c r="N50" i="283"/>
  <c r="O50" i="283"/>
  <c r="K51" i="283"/>
  <c r="M51" i="283"/>
  <c r="N51" i="283"/>
  <c r="O51" i="283"/>
  <c r="K52" i="283"/>
  <c r="M52" i="283"/>
  <c r="N52" i="283"/>
  <c r="O52" i="283"/>
  <c r="K53" i="283"/>
  <c r="M53" i="283"/>
  <c r="N53" i="283"/>
  <c r="O53" i="283"/>
  <c r="K54" i="283"/>
  <c r="L54" i="283"/>
  <c r="M54" i="283"/>
  <c r="N54" i="283"/>
  <c r="O54" i="283"/>
  <c r="K55" i="283"/>
  <c r="L55" i="283"/>
  <c r="M55" i="283"/>
  <c r="N55" i="283"/>
  <c r="O55" i="283"/>
  <c r="K56" i="283"/>
  <c r="M56" i="283"/>
  <c r="N56" i="283"/>
  <c r="O56" i="283"/>
  <c r="K57" i="283"/>
  <c r="M57" i="283"/>
  <c r="N57" i="283"/>
  <c r="P57" i="283" s="1"/>
  <c r="O57" i="283"/>
  <c r="O11" i="283"/>
  <c r="N11" i="283"/>
  <c r="N59" i="283" s="1"/>
  <c r="N60" i="283" s="1"/>
  <c r="M11" i="283"/>
  <c r="K11" i="283"/>
  <c r="L11" i="283"/>
  <c r="O86" i="226"/>
  <c r="O87" i="226"/>
  <c r="L24" i="275"/>
  <c r="M24" i="275"/>
  <c r="N24" i="275"/>
  <c r="O24" i="275"/>
  <c r="O26" i="275" s="1"/>
  <c r="O27" i="275" s="1"/>
  <c r="P24" i="275"/>
  <c r="L25" i="275"/>
  <c r="M25" i="275"/>
  <c r="N25" i="275"/>
  <c r="N26" i="275" s="1"/>
  <c r="N27" i="275" s="1"/>
  <c r="O25" i="275"/>
  <c r="P25" i="275"/>
  <c r="P26" i="275" s="1"/>
  <c r="P27" i="275" s="1"/>
  <c r="O88" i="222"/>
  <c r="P88" i="222" s="1"/>
  <c r="O89" i="222"/>
  <c r="P89" i="222" s="1"/>
  <c r="O93" i="222"/>
  <c r="K11" i="262"/>
  <c r="M11" i="262"/>
  <c r="N11" i="262"/>
  <c r="P11" i="262" s="1"/>
  <c r="O11" i="262"/>
  <c r="K12" i="262"/>
  <c r="M12" i="262"/>
  <c r="N12" i="262"/>
  <c r="O12" i="262"/>
  <c r="K13" i="262"/>
  <c r="M13" i="262"/>
  <c r="N13" i="262"/>
  <c r="O13" i="262"/>
  <c r="K14" i="262"/>
  <c r="M14" i="262"/>
  <c r="N14" i="262"/>
  <c r="O14" i="262"/>
  <c r="K15" i="262"/>
  <c r="M15" i="262"/>
  <c r="N15" i="262"/>
  <c r="O15" i="262"/>
  <c r="K16" i="262"/>
  <c r="M16" i="262"/>
  <c r="N16" i="262"/>
  <c r="P16" i="262" s="1"/>
  <c r="O16" i="262"/>
  <c r="K17" i="262"/>
  <c r="M17" i="262"/>
  <c r="N17" i="262"/>
  <c r="P17" i="262" s="1"/>
  <c r="O17" i="262"/>
  <c r="K18" i="262"/>
  <c r="M18" i="262"/>
  <c r="N18" i="262"/>
  <c r="O18" i="262"/>
  <c r="K19" i="262"/>
  <c r="M19" i="262"/>
  <c r="N19" i="262"/>
  <c r="O19" i="262"/>
  <c r="K20" i="262"/>
  <c r="M20" i="262"/>
  <c r="N20" i="262"/>
  <c r="O20" i="262"/>
  <c r="K23" i="262"/>
  <c r="M23" i="262"/>
  <c r="N23" i="262"/>
  <c r="O23" i="262"/>
  <c r="K24" i="262"/>
  <c r="M24" i="262"/>
  <c r="N24" i="262"/>
  <c r="O24" i="262"/>
  <c r="K25" i="262"/>
  <c r="M25" i="262"/>
  <c r="N25" i="262"/>
  <c r="O25" i="262"/>
  <c r="K26" i="262"/>
  <c r="M26" i="262"/>
  <c r="P26" i="262" s="1"/>
  <c r="N26" i="262"/>
  <c r="O26" i="262"/>
  <c r="K27" i="262"/>
  <c r="M27" i="262"/>
  <c r="N27" i="262"/>
  <c r="O27" i="262"/>
  <c r="K28" i="262"/>
  <c r="M28" i="262"/>
  <c r="N28" i="262"/>
  <c r="O28" i="262"/>
  <c r="K29" i="262"/>
  <c r="M29" i="262"/>
  <c r="N29" i="262"/>
  <c r="O29" i="262"/>
  <c r="K30" i="262"/>
  <c r="M30" i="262"/>
  <c r="N30" i="262"/>
  <c r="O30" i="262"/>
  <c r="K31" i="262"/>
  <c r="M31" i="262"/>
  <c r="N31" i="262"/>
  <c r="O31" i="262"/>
  <c r="K32" i="262"/>
  <c r="M32" i="262"/>
  <c r="N32" i="262"/>
  <c r="O32" i="262"/>
  <c r="L11" i="262"/>
  <c r="L12" i="262"/>
  <c r="L13" i="262"/>
  <c r="L14" i="262"/>
  <c r="L15" i="262"/>
  <c r="L16" i="262"/>
  <c r="L17" i="262"/>
  <c r="L18" i="262"/>
  <c r="L19" i="262"/>
  <c r="L20" i="262"/>
  <c r="L23" i="262"/>
  <c r="L24" i="262"/>
  <c r="L25" i="262"/>
  <c r="L26" i="262"/>
  <c r="L27" i="262"/>
  <c r="L28" i="262"/>
  <c r="L29" i="262"/>
  <c r="L30" i="262"/>
  <c r="L31" i="262"/>
  <c r="L32" i="262"/>
  <c r="O10" i="262"/>
  <c r="N10" i="262"/>
  <c r="P10" i="262" s="1"/>
  <c r="M10" i="262"/>
  <c r="K10" i="262"/>
  <c r="L10" i="262"/>
  <c r="O45" i="263"/>
  <c r="O46" i="263" s="1"/>
  <c r="P45" i="263"/>
  <c r="P46" i="263" s="1"/>
  <c r="P14" i="286"/>
  <c r="P15" i="286" s="1"/>
  <c r="P16" i="286" s="1"/>
  <c r="P17" i="286" s="1"/>
  <c r="P18" i="286" s="1"/>
  <c r="O5" i="286" s="1"/>
  <c r="O82" i="265"/>
  <c r="O83" i="265" s="1"/>
  <c r="P82" i="265"/>
  <c r="P83" i="265" s="1"/>
  <c r="L16" i="268"/>
  <c r="M16" i="268"/>
  <c r="M17" i="268" s="1"/>
  <c r="M18" i="268"/>
  <c r="N16" i="268"/>
  <c r="O16" i="268"/>
  <c r="P16" i="268"/>
  <c r="P17" i="268" s="1"/>
  <c r="P18" i="268" s="1"/>
  <c r="O24" i="269"/>
  <c r="O25" i="269" s="1"/>
  <c r="N24" i="269"/>
  <c r="N25" i="269"/>
  <c r="M24" i="269"/>
  <c r="M25" i="269" s="1"/>
  <c r="G72" i="267"/>
  <c r="M72" i="267" s="1"/>
  <c r="M74" i="267" s="1"/>
  <c r="M75" i="267" s="1"/>
  <c r="L72" i="267"/>
  <c r="N72" i="267"/>
  <c r="N74" i="267" s="1"/>
  <c r="N75" i="267" s="1"/>
  <c r="O72" i="267"/>
  <c r="O74" i="267" s="1"/>
  <c r="O75" i="267" s="1"/>
  <c r="P72" i="267"/>
  <c r="P74" i="267" s="1"/>
  <c r="P75" i="267" s="1"/>
  <c r="M98" i="222"/>
  <c r="M99" i="222" s="1"/>
  <c r="O20" i="292"/>
  <c r="O21" i="292" s="1"/>
  <c r="N20" i="292"/>
  <c r="N21" i="292" s="1"/>
  <c r="O46" i="230"/>
  <c r="O47" i="230" s="1"/>
  <c r="M46" i="230"/>
  <c r="M47" i="230" s="1"/>
  <c r="L65" i="274"/>
  <c r="L66" i="274" s="1"/>
  <c r="K65" i="274"/>
  <c r="M65" i="274"/>
  <c r="M66" i="274" s="1"/>
  <c r="M67" i="274" s="1"/>
  <c r="N65" i="274"/>
  <c r="O65" i="274"/>
  <c r="K19" i="271"/>
  <c r="L19" i="271"/>
  <c r="M19" i="271"/>
  <c r="N19" i="271"/>
  <c r="O19" i="271"/>
  <c r="L23" i="270"/>
  <c r="L24" i="270"/>
  <c r="N12" i="306"/>
  <c r="N13" i="306" s="1"/>
  <c r="O12" i="306"/>
  <c r="O13" i="306"/>
  <c r="L12" i="306"/>
  <c r="L13" i="306" s="1"/>
  <c r="O14" i="276"/>
  <c r="O15" i="276"/>
  <c r="L14" i="276"/>
  <c r="L15" i="276" s="1"/>
  <c r="O14" i="216"/>
  <c r="O15" i="216"/>
  <c r="N14" i="216"/>
  <c r="N15" i="216" s="1"/>
  <c r="M14" i="216"/>
  <c r="M15" i="216"/>
  <c r="L14" i="216"/>
  <c r="L15" i="216" s="1"/>
  <c r="K14" i="220"/>
  <c r="L14" i="220"/>
  <c r="L15" i="220" s="1"/>
  <c r="L16" i="220" s="1"/>
  <c r="M14" i="220"/>
  <c r="M15" i="220" s="1"/>
  <c r="M16" i="220" s="1"/>
  <c r="N14" i="220"/>
  <c r="O14" i="220"/>
  <c r="K12" i="241"/>
  <c r="L12" i="241"/>
  <c r="L13" i="241" s="1"/>
  <c r="L14" i="241" s="1"/>
  <c r="M12" i="241"/>
  <c r="N12" i="241"/>
  <c r="N13" i="241" s="1"/>
  <c r="N14" i="241" s="1"/>
  <c r="O12" i="241"/>
  <c r="O13" i="241" s="1"/>
  <c r="O14" i="241"/>
  <c r="K12" i="244"/>
  <c r="L12" i="244"/>
  <c r="L13" i="244" s="1"/>
  <c r="L14" i="244" s="1"/>
  <c r="M12" i="244"/>
  <c r="N12" i="244"/>
  <c r="O12" i="244"/>
  <c r="O13" i="244"/>
  <c r="O14" i="244" s="1"/>
  <c r="L15" i="242"/>
  <c r="L16" i="242" s="1"/>
  <c r="O15" i="242"/>
  <c r="O16" i="242" s="1"/>
  <c r="M13" i="245"/>
  <c r="M14" i="245" s="1"/>
  <c r="N13" i="245"/>
  <c r="N14" i="245" s="1"/>
  <c r="O13" i="245"/>
  <c r="O14" i="245" s="1"/>
  <c r="O20" i="257"/>
  <c r="O21" i="257" s="1"/>
  <c r="N20" i="257"/>
  <c r="N21" i="257" s="1"/>
  <c r="N13" i="304"/>
  <c r="N14" i="304" s="1"/>
  <c r="L13" i="304"/>
  <c r="L14" i="304" s="1"/>
  <c r="O10" i="256"/>
  <c r="O12" i="256" s="1"/>
  <c r="O13" i="256" s="1"/>
  <c r="N10" i="256"/>
  <c r="N12" i="256" s="1"/>
  <c r="N13" i="256" s="1"/>
  <c r="M10" i="256"/>
  <c r="L10" i="256"/>
  <c r="L12" i="256" s="1"/>
  <c r="L13" i="256" s="1"/>
  <c r="K10" i="256"/>
  <c r="E15" i="307"/>
  <c r="E14" i="307"/>
  <c r="E13" i="307"/>
  <c r="E12" i="307"/>
  <c r="N15" i="242"/>
  <c r="N16" i="242" s="1"/>
  <c r="E15" i="253"/>
  <c r="E14" i="253"/>
  <c r="E13" i="253"/>
  <c r="E12" i="253"/>
  <c r="O14" i="250"/>
  <c r="O15" i="250" s="1"/>
  <c r="M14" i="250"/>
  <c r="M15" i="250" s="1"/>
  <c r="E13" i="251"/>
  <c r="E12" i="251"/>
  <c r="E11" i="251"/>
  <c r="E10" i="251"/>
  <c r="L12" i="249"/>
  <c r="L13" i="249" s="1"/>
  <c r="P12" i="249"/>
  <c r="P13" i="249" s="1"/>
  <c r="P14" i="249" s="1"/>
  <c r="M13" i="240"/>
  <c r="M14" i="240" s="1"/>
  <c r="O11" i="239"/>
  <c r="O12" i="239" s="1"/>
  <c r="P11" i="239"/>
  <c r="P12" i="239" s="1"/>
  <c r="P13" i="239" s="1"/>
  <c r="P14" i="239" s="1"/>
  <c r="E48" i="238"/>
  <c r="E47" i="238"/>
  <c r="E23" i="238"/>
  <c r="E22" i="238"/>
  <c r="E17" i="238"/>
  <c r="E16" i="238"/>
  <c r="E9" i="238"/>
  <c r="O13" i="247"/>
  <c r="O14" i="247" s="1"/>
  <c r="N13" i="247"/>
  <c r="N14" i="247"/>
  <c r="P13" i="247"/>
  <c r="P14" i="247" s="1"/>
  <c r="P15" i="247" s="1"/>
  <c r="K14" i="236"/>
  <c r="L14" i="236"/>
  <c r="M14" i="236"/>
  <c r="M15" i="236" s="1"/>
  <c r="M16" i="236" s="1"/>
  <c r="N14" i="236"/>
  <c r="O14" i="236"/>
  <c r="K79" i="234"/>
  <c r="L79" i="234"/>
  <c r="L80" i="234" s="1"/>
  <c r="L81" i="234" s="1"/>
  <c r="M79" i="234"/>
  <c r="N79" i="234"/>
  <c r="N80" i="234" s="1"/>
  <c r="N81" i="234" s="1"/>
  <c r="O79" i="234"/>
  <c r="E40" i="234"/>
  <c r="E49" i="234"/>
  <c r="E42" i="234"/>
  <c r="E41" i="234"/>
  <c r="N16" i="272"/>
  <c r="N17" i="272" s="1"/>
  <c r="O23" i="235"/>
  <c r="O24" i="235" s="1"/>
  <c r="N23" i="235"/>
  <c r="N24" i="235" s="1"/>
  <c r="N16" i="277"/>
  <c r="N17" i="277" s="1"/>
  <c r="O16" i="277"/>
  <c r="O17" i="277" s="1"/>
  <c r="D4" i="232"/>
  <c r="O9" i="308"/>
  <c r="O13" i="308" s="1"/>
  <c r="O14" i="308" s="1"/>
  <c r="N9" i="308"/>
  <c r="M9" i="308"/>
  <c r="M13" i="308" s="1"/>
  <c r="M14" i="308"/>
  <c r="L9" i="308"/>
  <c r="L13" i="308" s="1"/>
  <c r="L14" i="308" s="1"/>
  <c r="K9" i="308"/>
  <c r="E10" i="243"/>
  <c r="D4" i="307"/>
  <c r="D4" i="253"/>
  <c r="D4" i="306"/>
  <c r="B9" i="306" s="1"/>
  <c r="E10" i="241"/>
  <c r="D4" i="251"/>
  <c r="E4" i="260"/>
  <c r="D4" i="294"/>
  <c r="D4" i="293"/>
  <c r="D4" i="292"/>
  <c r="D4" i="291"/>
  <c r="D4" i="290"/>
  <c r="D4" i="289"/>
  <c r="D4" i="288"/>
  <c r="E4" i="287"/>
  <c r="D4" i="286"/>
  <c r="D4" i="285"/>
  <c r="D4" i="284"/>
  <c r="D4" i="283"/>
  <c r="D4" i="282"/>
  <c r="D4" i="281"/>
  <c r="D4" i="280"/>
  <c r="D4" i="279"/>
  <c r="D4" i="278"/>
  <c r="D4" i="277"/>
  <c r="D4" i="276"/>
  <c r="E4" i="275"/>
  <c r="D4" i="274"/>
  <c r="D6" i="273"/>
  <c r="D4" i="272"/>
  <c r="D4" i="271"/>
  <c r="D4" i="270"/>
  <c r="D4" i="269"/>
  <c r="E4" i="268"/>
  <c r="E4" i="267"/>
  <c r="E4" i="266"/>
  <c r="E4" i="265"/>
  <c r="C4" i="264"/>
  <c r="E4" i="263"/>
  <c r="D4" i="262"/>
  <c r="E4" i="259"/>
  <c r="E4" i="258"/>
  <c r="D4" i="257"/>
  <c r="D4" i="304"/>
  <c r="B9" i="304" s="1"/>
  <c r="D4" i="256"/>
  <c r="B9" i="256" s="1"/>
  <c r="D4" i="255"/>
  <c r="D4" i="250"/>
  <c r="D4" i="249"/>
  <c r="D4" i="248"/>
  <c r="D4" i="247"/>
  <c r="D4" i="246"/>
  <c r="D4" i="245"/>
  <c r="D4" i="244"/>
  <c r="D4" i="303"/>
  <c r="D4" i="302"/>
  <c r="M11" i="302"/>
  <c r="M12" i="302" s="1"/>
  <c r="D4" i="243"/>
  <c r="D4" i="242"/>
  <c r="D4" i="241"/>
  <c r="D4" i="240"/>
  <c r="D4" i="239"/>
  <c r="D4" i="238"/>
  <c r="D4" i="237"/>
  <c r="D4" i="231"/>
  <c r="D4" i="236"/>
  <c r="D4" i="235"/>
  <c r="D4" i="234"/>
  <c r="D4" i="233"/>
  <c r="D4" i="230"/>
  <c r="E4" i="226"/>
  <c r="D4" i="225"/>
  <c r="D4" i="224"/>
  <c r="E4" i="223"/>
  <c r="D4" i="222"/>
  <c r="D4" i="221"/>
  <c r="D4" i="220"/>
  <c r="D4" i="219"/>
  <c r="D4" i="218"/>
  <c r="D4" i="217"/>
  <c r="D4" i="216"/>
  <c r="P14" i="294"/>
  <c r="P15" i="294" s="1"/>
  <c r="P16" i="294" s="1"/>
  <c r="O14" i="294"/>
  <c r="O15" i="294" s="1"/>
  <c r="N14" i="294"/>
  <c r="N15" i="294" s="1"/>
  <c r="M14" i="294"/>
  <c r="M15" i="294" s="1"/>
  <c r="L14" i="294"/>
  <c r="L15" i="294" s="1"/>
  <c r="P16" i="293"/>
  <c r="P17" i="293" s="1"/>
  <c r="P18" i="293" s="1"/>
  <c r="O16" i="293"/>
  <c r="O17" i="293" s="1"/>
  <c r="N16" i="293"/>
  <c r="N17" i="293" s="1"/>
  <c r="M16" i="293"/>
  <c r="M17" i="293" s="1"/>
  <c r="L16" i="293"/>
  <c r="L17" i="293" s="1"/>
  <c r="P17" i="289"/>
  <c r="P18" i="289" s="1"/>
  <c r="O17" i="289"/>
  <c r="O18" i="289" s="1"/>
  <c r="N17" i="289"/>
  <c r="N18" i="289" s="1"/>
  <c r="M17" i="289"/>
  <c r="M18" i="289" s="1"/>
  <c r="L17" i="289"/>
  <c r="L18" i="289" s="1"/>
  <c r="P16" i="288"/>
  <c r="P17" i="288" s="1"/>
  <c r="P18" i="288" s="1"/>
  <c r="O16" i="288"/>
  <c r="O17" i="288"/>
  <c r="N16" i="288"/>
  <c r="N17" i="288"/>
  <c r="M16" i="288"/>
  <c r="M17" i="288"/>
  <c r="L16" i="288"/>
  <c r="L17" i="288"/>
  <c r="Q19" i="287"/>
  <c r="Q20" i="287"/>
  <c r="Q21" i="287" s="1"/>
  <c r="P19" i="287"/>
  <c r="P20" i="287" s="1"/>
  <c r="O19" i="287"/>
  <c r="O20" i="287" s="1"/>
  <c r="N19" i="287"/>
  <c r="N20" i="287" s="1"/>
  <c r="M19" i="287"/>
  <c r="M20" i="287" s="1"/>
  <c r="O14" i="286"/>
  <c r="O15" i="286" s="1"/>
  <c r="M14" i="286"/>
  <c r="M15" i="286" s="1"/>
  <c r="P16" i="282"/>
  <c r="P17" i="282" s="1"/>
  <c r="O16" i="282"/>
  <c r="O17" i="282" s="1"/>
  <c r="N16" i="282"/>
  <c r="N17" i="282" s="1"/>
  <c r="M16" i="282"/>
  <c r="M17" i="282" s="1"/>
  <c r="L16" i="282"/>
  <c r="L17" i="282" s="1"/>
  <c r="P14" i="279"/>
  <c r="P15" i="279" s="1"/>
  <c r="P16" i="279" s="1"/>
  <c r="O14" i="279"/>
  <c r="O15" i="279" s="1"/>
  <c r="N14" i="279"/>
  <c r="N15" i="279" s="1"/>
  <c r="M14" i="279"/>
  <c r="M15" i="279" s="1"/>
  <c r="L14" i="279"/>
  <c r="L15" i="279" s="1"/>
  <c r="P18" i="278"/>
  <c r="P19" i="278" s="1"/>
  <c r="P20" i="278" s="1"/>
  <c r="O18" i="278"/>
  <c r="O19" i="278" s="1"/>
  <c r="N18" i="278"/>
  <c r="N19" i="278" s="1"/>
  <c r="M18" i="278"/>
  <c r="M19" i="278" s="1"/>
  <c r="L18" i="278"/>
  <c r="L19" i="278" s="1"/>
  <c r="N30" i="224"/>
  <c r="N31" i="224" s="1"/>
  <c r="L30" i="224"/>
  <c r="L31" i="224" s="1"/>
  <c r="P21" i="221"/>
  <c r="P22" i="221" s="1"/>
  <c r="P24" i="221" s="1"/>
  <c r="O21" i="221"/>
  <c r="O22" i="221" s="1"/>
  <c r="N21" i="221"/>
  <c r="N22" i="221" s="1"/>
  <c r="M21" i="221"/>
  <c r="M22" i="221" s="1"/>
  <c r="L21" i="221"/>
  <c r="L22" i="221" s="1"/>
  <c r="P21" i="219"/>
  <c r="P22" i="219" s="1"/>
  <c r="O21" i="219"/>
  <c r="O22" i="219" s="1"/>
  <c r="N21" i="219"/>
  <c r="N22" i="219" s="1"/>
  <c r="M21" i="219"/>
  <c r="M22" i="219" s="1"/>
  <c r="L21" i="219"/>
  <c r="L22" i="219" s="1"/>
  <c r="D4" i="215"/>
  <c r="L11" i="239"/>
  <c r="L12" i="239"/>
  <c r="N13" i="240"/>
  <c r="N14" i="240"/>
  <c r="O13" i="304"/>
  <c r="O14" i="304"/>
  <c r="M13" i="304"/>
  <c r="M14" i="304" s="1"/>
  <c r="N14" i="276"/>
  <c r="N15" i="276" s="1"/>
  <c r="M12" i="249"/>
  <c r="M13" i="249" s="1"/>
  <c r="N12" i="243"/>
  <c r="N13" i="243" s="1"/>
  <c r="O17" i="285"/>
  <c r="M17" i="285"/>
  <c r="N17" i="285"/>
  <c r="O14" i="285"/>
  <c r="P14" i="285" s="1"/>
  <c r="L14" i="285"/>
  <c r="M14" i="285"/>
  <c r="M20" i="292"/>
  <c r="M21" i="292"/>
  <c r="M18" i="285"/>
  <c r="O18" i="285"/>
  <c r="N18" i="285"/>
  <c r="L18" i="285"/>
  <c r="M11" i="239"/>
  <c r="M12" i="239" s="1"/>
  <c r="E48" i="234"/>
  <c r="O26" i="233"/>
  <c r="O27" i="233" s="1"/>
  <c r="P26" i="233"/>
  <c r="P27" i="233" s="1"/>
  <c r="P28" i="233" s="1"/>
  <c r="N46" i="230"/>
  <c r="N47" i="230" s="1"/>
  <c r="P15" i="259"/>
  <c r="P16" i="259"/>
  <c r="N17" i="268"/>
  <c r="N18" i="268" s="1"/>
  <c r="N15" i="220"/>
  <c r="N16" i="220" s="1"/>
  <c r="O13" i="280"/>
  <c r="O14" i="280" s="1"/>
  <c r="N50" i="264"/>
  <c r="N51" i="264" s="1"/>
  <c r="N45" i="263"/>
  <c r="N46" i="263" s="1"/>
  <c r="O31" i="232"/>
  <c r="O32" i="232" s="1"/>
  <c r="M31" i="232"/>
  <c r="M32" i="232" s="1"/>
  <c r="N87" i="223"/>
  <c r="N88" i="223" s="1"/>
  <c r="P87" i="223"/>
  <c r="P88" i="223" s="1"/>
  <c r="M87" i="223"/>
  <c r="M88" i="223" s="1"/>
  <c r="O87" i="223"/>
  <c r="O88" i="223" s="1"/>
  <c r="O15" i="259"/>
  <c r="O16" i="259" s="1"/>
  <c r="Q15" i="259"/>
  <c r="Q16" i="259" s="1"/>
  <c r="Q17" i="259" s="1"/>
  <c r="N15" i="259"/>
  <c r="N16" i="259" s="1"/>
  <c r="O15" i="260"/>
  <c r="O16" i="260"/>
  <c r="O17" i="260" s="1"/>
  <c r="N96" i="258"/>
  <c r="N97" i="258" s="1"/>
  <c r="N34" i="246"/>
  <c r="N35" i="246" s="1"/>
  <c r="O34" i="246"/>
  <c r="O35" i="246" s="1"/>
  <c r="Q72" i="267"/>
  <c r="P23" i="221"/>
  <c r="P25" i="221" s="1"/>
  <c r="P18" i="282"/>
  <c r="M13" i="247"/>
  <c r="M14" i="247" s="1"/>
  <c r="O18" i="253"/>
  <c r="O19" i="253" s="1"/>
  <c r="P20" i="292"/>
  <c r="P21" i="292" s="1"/>
  <c r="P22" i="292" s="1"/>
  <c r="Q25" i="275"/>
  <c r="L20" i="292"/>
  <c r="L21" i="292" s="1"/>
  <c r="M30" i="224"/>
  <c r="M31" i="224" s="1"/>
  <c r="P19" i="289"/>
  <c r="P17" i="305"/>
  <c r="Q87" i="223"/>
  <c r="Q88" i="223"/>
  <c r="Q89" i="223" s="1"/>
  <c r="Q90" i="223" s="1"/>
  <c r="M23" i="231"/>
  <c r="M24" i="231" s="1"/>
  <c r="M14" i="248"/>
  <c r="M15" i="248"/>
  <c r="O15" i="255"/>
  <c r="O16" i="255" s="1"/>
  <c r="O13" i="225"/>
  <c r="O14" i="225"/>
  <c r="O23" i="270"/>
  <c r="O24" i="270" s="1"/>
  <c r="M15" i="242"/>
  <c r="M16" i="242"/>
  <c r="E31" i="273"/>
  <c r="N12" i="249"/>
  <c r="N13" i="249" s="1"/>
  <c r="P15" i="242"/>
  <c r="P16" i="242"/>
  <c r="M15" i="255"/>
  <c r="M16" i="255" s="1"/>
  <c r="P14" i="303"/>
  <c r="P15" i="303" s="1"/>
  <c r="P16" i="303" s="1"/>
  <c r="O5" i="303" s="1"/>
  <c r="O13" i="240"/>
  <c r="O14" i="240" s="1"/>
  <c r="P19" i="293"/>
  <c r="M16" i="272"/>
  <c r="M17" i="272"/>
  <c r="O14" i="248"/>
  <c r="O15" i="248"/>
  <c r="O16" i="272"/>
  <c r="O17" i="272"/>
  <c r="N15" i="251"/>
  <c r="N16" i="251"/>
  <c r="O15" i="251"/>
  <c r="O16" i="251"/>
  <c r="O17" i="251" s="1"/>
  <c r="P14" i="276"/>
  <c r="P15" i="276" s="1"/>
  <c r="P16" i="276" s="1"/>
  <c r="M14" i="276"/>
  <c r="M15" i="276" s="1"/>
  <c r="L14" i="286"/>
  <c r="L15" i="286" s="1"/>
  <c r="O30" i="224"/>
  <c r="O31" i="224" s="1"/>
  <c r="P30" i="224"/>
  <c r="P31" i="224" s="1"/>
  <c r="P33" i="224" s="1"/>
  <c r="M18" i="281"/>
  <c r="M19" i="281" s="1"/>
  <c r="M18" i="307"/>
  <c r="M19" i="307" s="1"/>
  <c r="N51" i="238"/>
  <c r="N52" i="238" s="1"/>
  <c r="M15" i="251"/>
  <c r="M16" i="251" s="1"/>
  <c r="L17" i="305"/>
  <c r="M17" i="305"/>
  <c r="N17" i="305"/>
  <c r="L18" i="281"/>
  <c r="L19" i="281"/>
  <c r="M13" i="280"/>
  <c r="M14" i="280"/>
  <c r="N13" i="280"/>
  <c r="N14" i="280"/>
  <c r="L16" i="277"/>
  <c r="L17" i="277"/>
  <c r="P16" i="277"/>
  <c r="P17" i="277"/>
  <c r="P18" i="277" s="1"/>
  <c r="P19" i="277" s="1"/>
  <c r="L67" i="274"/>
  <c r="P16" i="272"/>
  <c r="P17" i="272" s="1"/>
  <c r="L16" i="272"/>
  <c r="L17" i="272" s="1"/>
  <c r="M23" i="270"/>
  <c r="M24" i="270" s="1"/>
  <c r="L24" i="269"/>
  <c r="L25" i="269" s="1"/>
  <c r="N82" i="265"/>
  <c r="N83" i="265" s="1"/>
  <c r="Q82" i="265"/>
  <c r="Q83" i="265" s="1"/>
  <c r="Q84" i="265" s="1"/>
  <c r="Q85" i="265" s="1"/>
  <c r="M82" i="265"/>
  <c r="M83" i="265" s="1"/>
  <c r="P50" i="264"/>
  <c r="P51" i="264" s="1"/>
  <c r="P52" i="264" s="1"/>
  <c r="L50" i="264"/>
  <c r="L51" i="264" s="1"/>
  <c r="M50" i="264"/>
  <c r="M51" i="264" s="1"/>
  <c r="O50" i="264"/>
  <c r="O51" i="264" s="1"/>
  <c r="Q45" i="263"/>
  <c r="Q46" i="263"/>
  <c r="Q47" i="263" s="1"/>
  <c r="Q48" i="263" s="1"/>
  <c r="Q15" i="260"/>
  <c r="Q16" i="260" s="1"/>
  <c r="Q17" i="260" s="1"/>
  <c r="P15" i="260"/>
  <c r="P16" i="260" s="1"/>
  <c r="N15" i="260"/>
  <c r="N16" i="260"/>
  <c r="N17" i="260" s="1"/>
  <c r="M96" i="258"/>
  <c r="M97" i="258" s="1"/>
  <c r="O96" i="258"/>
  <c r="O97" i="258" s="1"/>
  <c r="P13" i="304"/>
  <c r="P14" i="304" s="1"/>
  <c r="L20" i="257"/>
  <c r="L21" i="257" s="1"/>
  <c r="P20" i="257"/>
  <c r="P21" i="257" s="1"/>
  <c r="P22" i="257" s="1"/>
  <c r="P23" i="257" s="1"/>
  <c r="M20" i="257"/>
  <c r="M21" i="257" s="1"/>
  <c r="N15" i="255"/>
  <c r="N16" i="255" s="1"/>
  <c r="L15" i="255"/>
  <c r="L16" i="255"/>
  <c r="P15" i="255"/>
  <c r="P16" i="255" s="1"/>
  <c r="O18" i="307"/>
  <c r="O19" i="307" s="1"/>
  <c r="N18" i="307"/>
  <c r="N19" i="307" s="1"/>
  <c r="L18" i="253"/>
  <c r="L19" i="253" s="1"/>
  <c r="P18" i="253"/>
  <c r="P19" i="253" s="1"/>
  <c r="P20" i="253" s="1"/>
  <c r="P21" i="253" s="1"/>
  <c r="L15" i="251"/>
  <c r="L16" i="251" s="1"/>
  <c r="L14" i="250"/>
  <c r="L15" i="250" s="1"/>
  <c r="N14" i="250"/>
  <c r="N15" i="250" s="1"/>
  <c r="P14" i="250"/>
  <c r="P15" i="250" s="1"/>
  <c r="O12" i="249"/>
  <c r="O13" i="249" s="1"/>
  <c r="N14" i="248"/>
  <c r="N15" i="248" s="1"/>
  <c r="L13" i="247"/>
  <c r="L14" i="247" s="1"/>
  <c r="L34" i="246"/>
  <c r="L35" i="246" s="1"/>
  <c r="P34" i="246"/>
  <c r="P35" i="246" s="1"/>
  <c r="P36" i="246" s="1"/>
  <c r="P37" i="246" s="1"/>
  <c r="P38" i="246" s="1"/>
  <c r="O5" i="246" s="1"/>
  <c r="P13" i="245"/>
  <c r="P14" i="245" s="1"/>
  <c r="P15" i="245" s="1"/>
  <c r="P16" i="245" s="1"/>
  <c r="M13" i="241"/>
  <c r="M14" i="241" s="1"/>
  <c r="L13" i="240"/>
  <c r="L14" i="240" s="1"/>
  <c r="P13" i="240"/>
  <c r="P14" i="240" s="1"/>
  <c r="P15" i="240" s="1"/>
  <c r="N11" i="239"/>
  <c r="N12" i="239" s="1"/>
  <c r="L51" i="238"/>
  <c r="L52" i="238" s="1"/>
  <c r="M51" i="238"/>
  <c r="M52" i="238" s="1"/>
  <c r="L23" i="237"/>
  <c r="L24" i="237" s="1"/>
  <c r="O23" i="237"/>
  <c r="O24" i="237" s="1"/>
  <c r="L23" i="231"/>
  <c r="L24" i="231" s="1"/>
  <c r="O15" i="236"/>
  <c r="O16" i="236" s="1"/>
  <c r="L23" i="235"/>
  <c r="L24" i="235" s="1"/>
  <c r="M23" i="235"/>
  <c r="M24" i="235" s="1"/>
  <c r="M80" i="234"/>
  <c r="M81" i="234" s="1"/>
  <c r="L26" i="233"/>
  <c r="L27" i="233" s="1"/>
  <c r="M26" i="233"/>
  <c r="M27" i="233" s="1"/>
  <c r="L31" i="232"/>
  <c r="L32" i="232" s="1"/>
  <c r="L46" i="230"/>
  <c r="L47" i="230" s="1"/>
  <c r="P46" i="230"/>
  <c r="P47" i="230"/>
  <c r="P48" i="230" s="1"/>
  <c r="P49" i="230" s="1"/>
  <c r="P50" i="230" s="1"/>
  <c r="O5" i="230" s="1"/>
  <c r="K98" i="222"/>
  <c r="K99" i="222"/>
  <c r="L16" i="218"/>
  <c r="L17" i="218" s="1"/>
  <c r="P14" i="216"/>
  <c r="P15" i="216" s="1"/>
  <c r="P17" i="216" s="1"/>
  <c r="P12" i="306"/>
  <c r="P13" i="306" s="1"/>
  <c r="P14" i="306" s="1"/>
  <c r="P15" i="306" s="1"/>
  <c r="P16" i="306" s="1"/>
  <c r="O5" i="306" s="1"/>
  <c r="M12" i="306"/>
  <c r="M13" i="306" s="1"/>
  <c r="P17" i="294"/>
  <c r="P18" i="294" s="1"/>
  <c r="O5" i="294" s="1"/>
  <c r="L18" i="290"/>
  <c r="L19" i="290"/>
  <c r="P18" i="290"/>
  <c r="P19" i="290" s="1"/>
  <c r="P20" i="290" s="1"/>
  <c r="P13" i="283"/>
  <c r="Q435" i="266"/>
  <c r="Q436" i="266" s="1"/>
  <c r="N436" i="266"/>
  <c r="N11" i="302"/>
  <c r="N12" i="302" s="1"/>
  <c r="M86" i="226"/>
  <c r="M87" i="226"/>
  <c r="P86" i="226"/>
  <c r="P87" i="226"/>
  <c r="N13" i="225"/>
  <c r="N14" i="225"/>
  <c r="M13" i="225"/>
  <c r="M14" i="225"/>
  <c r="P13" i="225"/>
  <c r="P14" i="225"/>
  <c r="P15" i="225" s="1"/>
  <c r="P16" i="225" s="1"/>
  <c r="L98" i="222"/>
  <c r="L99" i="222"/>
  <c r="N98" i="222"/>
  <c r="N99" i="222"/>
  <c r="P93" i="222"/>
  <c r="O16" i="218"/>
  <c r="O17" i="218" s="1"/>
  <c r="O28" i="217"/>
  <c r="O29" i="217" s="1"/>
  <c r="L28" i="217"/>
  <c r="L29" i="217"/>
  <c r="M28" i="217"/>
  <c r="M29" i="217"/>
  <c r="N26" i="215"/>
  <c r="Q22" i="287"/>
  <c r="Q23" i="287"/>
  <c r="P5" i="287" s="1"/>
  <c r="P18" i="307"/>
  <c r="P19" i="307" s="1"/>
  <c r="P17" i="279"/>
  <c r="P51" i="238"/>
  <c r="P52" i="238" s="1"/>
  <c r="P53" i="238" s="1"/>
  <c r="P54" i="238" s="1"/>
  <c r="P55" i="238" s="1"/>
  <c r="O5" i="238" s="1"/>
  <c r="P18" i="281"/>
  <c r="P19" i="281" s="1"/>
  <c r="P20" i="281" s="1"/>
  <c r="P14" i="248"/>
  <c r="P15" i="248"/>
  <c r="P16" i="248" s="1"/>
  <c r="O18" i="281"/>
  <c r="O19" i="281" s="1"/>
  <c r="N18" i="281"/>
  <c r="N19" i="281" s="1"/>
  <c r="P31" i="232"/>
  <c r="P32" i="232" s="1"/>
  <c r="L15" i="236"/>
  <c r="L16" i="236" s="1"/>
  <c r="P15" i="251"/>
  <c r="P16" i="251" s="1"/>
  <c r="P23" i="270"/>
  <c r="P24" i="270" s="1"/>
  <c r="P25" i="270" s="1"/>
  <c r="O80" i="234"/>
  <c r="O81" i="234" s="1"/>
  <c r="O51" i="238"/>
  <c r="O52" i="238" s="1"/>
  <c r="M23" i="237"/>
  <c r="M24" i="237" s="1"/>
  <c r="M12" i="243"/>
  <c r="M13" i="243" s="1"/>
  <c r="L18" i="307"/>
  <c r="L19" i="307" s="1"/>
  <c r="L13" i="245"/>
  <c r="L14" i="245" s="1"/>
  <c r="N31" i="232"/>
  <c r="N32" i="232" s="1"/>
  <c r="M16" i="277"/>
  <c r="M17" i="277" s="1"/>
  <c r="N26" i="233"/>
  <c r="N27" i="233" s="1"/>
  <c r="N18" i="253"/>
  <c r="N19" i="253" s="1"/>
  <c r="O23" i="231"/>
  <c r="O24" i="231" s="1"/>
  <c r="O12" i="243"/>
  <c r="O13" i="243" s="1"/>
  <c r="L14" i="248"/>
  <c r="L15" i="248" s="1"/>
  <c r="L12" i="243"/>
  <c r="L13" i="243" s="1"/>
  <c r="M18" i="253"/>
  <c r="M19" i="253" s="1"/>
  <c r="M13" i="244"/>
  <c r="M14" i="244" s="1"/>
  <c r="N15" i="236"/>
  <c r="N16" i="236" s="1"/>
  <c r="N23" i="270"/>
  <c r="N24" i="270" s="1"/>
  <c r="P96" i="258"/>
  <c r="P97" i="258" s="1"/>
  <c r="M45" i="263"/>
  <c r="M46" i="263" s="1"/>
  <c r="P29" i="283"/>
  <c r="O17" i="305"/>
  <c r="N14" i="286"/>
  <c r="N15" i="286" s="1"/>
  <c r="N86" i="226"/>
  <c r="N87" i="226"/>
  <c r="O25" i="215"/>
  <c r="O26" i="215" s="1"/>
  <c r="L13" i="280"/>
  <c r="L14" i="280"/>
  <c r="L13" i="225"/>
  <c r="L14" i="225" s="1"/>
  <c r="M15" i="260"/>
  <c r="M16" i="260"/>
  <c r="O66" i="274"/>
  <c r="O67" i="274" s="1"/>
  <c r="P24" i="269"/>
  <c r="P25" i="269" s="1"/>
  <c r="P26" i="269" s="1"/>
  <c r="P75" i="222"/>
  <c r="P28" i="217"/>
  <c r="P29" i="217" s="1"/>
  <c r="Q74" i="267"/>
  <c r="Q75" i="267" s="1"/>
  <c r="Q76" i="267" s="1"/>
  <c r="Q77" i="267" s="1"/>
  <c r="P23" i="237"/>
  <c r="P24" i="237" s="1"/>
  <c r="Q86" i="226"/>
  <c r="Q87" i="226" s="1"/>
  <c r="Q88" i="226" s="1"/>
  <c r="P23" i="235"/>
  <c r="P24" i="235" s="1"/>
  <c r="P25" i="235" s="1"/>
  <c r="P26" i="235" s="1"/>
  <c r="P23" i="231"/>
  <c r="P24" i="231" s="1"/>
  <c r="P25" i="231" s="1"/>
  <c r="P26" i="231" s="1"/>
  <c r="N23" i="231"/>
  <c r="N24" i="231"/>
  <c r="M25" i="215"/>
  <c r="M26" i="215" s="1"/>
  <c r="Q96" i="258"/>
  <c r="Q97" i="258"/>
  <c r="Q98" i="258" s="1"/>
  <c r="Q99" i="258" s="1"/>
  <c r="N23" i="237"/>
  <c r="N24" i="237" s="1"/>
  <c r="P12" i="243"/>
  <c r="P13" i="243"/>
  <c r="P14" i="243" s="1"/>
  <c r="P17" i="225"/>
  <c r="O5" i="225" s="1"/>
  <c r="P33" i="232"/>
  <c r="P34" i="232" s="1"/>
  <c r="P25" i="237"/>
  <c r="P26" i="237" s="1"/>
  <c r="P17" i="242"/>
  <c r="P18" i="242" s="1"/>
  <c r="P19" i="242" s="1"/>
  <c r="O5" i="242" s="1"/>
  <c r="P16" i="250"/>
  <c r="P17" i="250" s="1"/>
  <c r="P18" i="250" s="1"/>
  <c r="O5" i="250" s="1"/>
  <c r="M17" i="251"/>
  <c r="N17" i="251"/>
  <c r="P17" i="251"/>
  <c r="P18" i="251" s="1"/>
  <c r="P19" i="251" s="1"/>
  <c r="O5" i="251" s="1"/>
  <c r="P20" i="307"/>
  <c r="P17" i="255"/>
  <c r="P18" i="255"/>
  <c r="P19" i="255" s="1"/>
  <c r="O5" i="255" s="1"/>
  <c r="P15" i="304"/>
  <c r="P17" i="260"/>
  <c r="P5" i="266"/>
  <c r="P18" i="272"/>
  <c r="P18" i="305"/>
  <c r="P21" i="290" l="1"/>
  <c r="P22" i="290"/>
  <c r="O5" i="290" s="1"/>
  <c r="Q24" i="275"/>
  <c r="P13" i="262"/>
  <c r="P55" i="283"/>
  <c r="P33" i="283"/>
  <c r="O21" i="291"/>
  <c r="O22" i="291" s="1"/>
  <c r="P20" i="291"/>
  <c r="P14" i="291"/>
  <c r="P10" i="285"/>
  <c r="P11" i="285"/>
  <c r="M26" i="275"/>
  <c r="M27" i="275" s="1"/>
  <c r="P11" i="283"/>
  <c r="P54" i="283"/>
  <c r="P32" i="283"/>
  <c r="P26" i="283"/>
  <c r="P22" i="283"/>
  <c r="P19" i="283"/>
  <c r="P14" i="283"/>
  <c r="P10" i="302"/>
  <c r="P11" i="302" s="1"/>
  <c r="P12" i="302" s="1"/>
  <c r="P13" i="302" s="1"/>
  <c r="P13" i="285"/>
  <c r="Q86" i="265"/>
  <c r="P5" i="265" s="1"/>
  <c r="Q49" i="263"/>
  <c r="P5" i="263" s="1"/>
  <c r="P18" i="285"/>
  <c r="P30" i="262"/>
  <c r="P29" i="262"/>
  <c r="P53" i="283"/>
  <c r="P51" i="283"/>
  <c r="P49" i="283"/>
  <c r="P48" i="283"/>
  <c r="P41" i="283"/>
  <c r="P40" i="283"/>
  <c r="P39" i="283"/>
  <c r="P36" i="283"/>
  <c r="P34" i="283"/>
  <c r="P16" i="285"/>
  <c r="L20" i="271"/>
  <c r="L21" i="271" s="1"/>
  <c r="P12" i="291"/>
  <c r="M21" i="291"/>
  <c r="M22" i="291" s="1"/>
  <c r="P74" i="222"/>
  <c r="P98" i="222" s="1"/>
  <c r="P99" i="222" s="1"/>
  <c r="P100" i="222" s="1"/>
  <c r="P101" i="222" s="1"/>
  <c r="P102" i="222" s="1"/>
  <c r="O5" i="222" s="1"/>
  <c r="O98" i="222"/>
  <c r="O99" i="222" s="1"/>
  <c r="O35" i="273"/>
  <c r="O36" i="273" s="1"/>
  <c r="P34" i="273"/>
  <c r="P35" i="273" s="1"/>
  <c r="P36" i="273" s="1"/>
  <c r="P37" i="273" s="1"/>
  <c r="P27" i="235"/>
  <c r="O5" i="235" s="1"/>
  <c r="P14" i="236"/>
  <c r="P15" i="236" s="1"/>
  <c r="P16" i="236" s="1"/>
  <c r="P17" i="236" s="1"/>
  <c r="P23" i="219"/>
  <c r="P24" i="219"/>
  <c r="P25" i="219" s="1"/>
  <c r="P26" i="219" s="1"/>
  <c r="O15" i="220"/>
  <c r="O16" i="220" s="1"/>
  <c r="P14" i="220"/>
  <c r="P15" i="220" s="1"/>
  <c r="P16" i="220" s="1"/>
  <c r="P17" i="220" s="1"/>
  <c r="O17" i="268"/>
  <c r="O18" i="268" s="1"/>
  <c r="Q16" i="268"/>
  <c r="Q17" i="268" s="1"/>
  <c r="Q18" i="268" s="1"/>
  <c r="Q19" i="268" s="1"/>
  <c r="Q20" i="268" s="1"/>
  <c r="N21" i="291"/>
  <c r="N22" i="291" s="1"/>
  <c r="P16" i="247"/>
  <c r="P17" i="247" s="1"/>
  <c r="O5" i="247" s="1"/>
  <c r="P29" i="233"/>
  <c r="P30" i="233" s="1"/>
  <c r="O5" i="233" s="1"/>
  <c r="N13" i="308"/>
  <c r="N14" i="308" s="1"/>
  <c r="P9" i="308"/>
  <c r="P13" i="308" s="1"/>
  <c r="P14" i="308" s="1"/>
  <c r="P15" i="308" s="1"/>
  <c r="M38" i="284"/>
  <c r="M39" i="284" s="1"/>
  <c r="P35" i="284"/>
  <c r="P38" i="284" s="1"/>
  <c r="P39" i="284" s="1"/>
  <c r="P40" i="284" s="1"/>
  <c r="P15" i="249"/>
  <c r="P16" i="249" s="1"/>
  <c r="O5" i="249" s="1"/>
  <c r="P16" i="280"/>
  <c r="P17" i="280" s="1"/>
  <c r="O5" i="280" s="1"/>
  <c r="P21" i="278"/>
  <c r="P22" i="278" s="1"/>
  <c r="O5" i="278" s="1"/>
  <c r="M20" i="271"/>
  <c r="M21" i="271" s="1"/>
  <c r="P19" i="271"/>
  <c r="P20" i="271" s="1"/>
  <c r="P21" i="271" s="1"/>
  <c r="P22" i="271" s="1"/>
  <c r="P24" i="271" s="1"/>
  <c r="O5" i="271" s="1"/>
  <c r="P65" i="274"/>
  <c r="P66" i="274" s="1"/>
  <c r="P67" i="274" s="1"/>
  <c r="P68" i="274" s="1"/>
  <c r="N66" i="274"/>
  <c r="N67" i="274" s="1"/>
  <c r="L47" i="262"/>
  <c r="L48" i="262" s="1"/>
  <c r="P20" i="262"/>
  <c r="P12" i="241"/>
  <c r="P13" i="241" s="1"/>
  <c r="P14" i="241" s="1"/>
  <c r="P15" i="241" s="1"/>
  <c r="P31" i="262"/>
  <c r="P28" i="262"/>
  <c r="P27" i="262"/>
  <c r="P25" i="262"/>
  <c r="P24" i="262"/>
  <c r="P23" i="262"/>
  <c r="P37" i="283"/>
  <c r="P28" i="283"/>
  <c r="P21" i="283"/>
  <c r="P18" i="283"/>
  <c r="P17" i="283"/>
  <c r="O59" i="283"/>
  <c r="O60" i="283" s="1"/>
  <c r="P15" i="291"/>
  <c r="P35" i="283"/>
  <c r="P11" i="291"/>
  <c r="N20" i="271"/>
  <c r="N21" i="271" s="1"/>
  <c r="Q26" i="275"/>
  <c r="Q27" i="275" s="1"/>
  <c r="Q28" i="275" s="1"/>
  <c r="Q29" i="275" s="1"/>
  <c r="Q30" i="275" s="1"/>
  <c r="P5" i="275" s="1"/>
  <c r="P18" i="262"/>
  <c r="P14" i="262"/>
  <c r="P56" i="283"/>
  <c r="P52" i="283"/>
  <c r="P42" i="283"/>
  <c r="P27" i="283"/>
  <c r="P24" i="283"/>
  <c r="P23" i="283"/>
  <c r="P20" i="283"/>
  <c r="L21" i="291"/>
  <c r="L22" i="291" s="1"/>
  <c r="Q11" i="227"/>
  <c r="P27" i="269"/>
  <c r="P28" i="269" s="1"/>
  <c r="O5" i="269" s="1"/>
  <c r="P41" i="284"/>
  <c r="P42" i="284" s="1"/>
  <c r="O5" i="284" s="1"/>
  <c r="P16" i="240"/>
  <c r="P17" i="240" s="1"/>
  <c r="O5" i="240" s="1"/>
  <c r="P23" i="292"/>
  <c r="P24" i="292" s="1"/>
  <c r="O5" i="292" s="1"/>
  <c r="Q18" i="259"/>
  <c r="Q19" i="259" s="1"/>
  <c r="P5" i="259" s="1"/>
  <c r="P16" i="241"/>
  <c r="P17" i="241" s="1"/>
  <c r="O5" i="241" s="1"/>
  <c r="P18" i="236"/>
  <c r="P19" i="236" s="1"/>
  <c r="O5" i="236" s="1"/>
  <c r="P17" i="276"/>
  <c r="P18" i="276" s="1"/>
  <c r="O5" i="276" s="1"/>
  <c r="P26" i="270"/>
  <c r="P27" i="270" s="1"/>
  <c r="O5" i="270" s="1"/>
  <c r="P17" i="248"/>
  <c r="P18" i="248" s="1"/>
  <c r="O5" i="248" s="1"/>
  <c r="P18" i="220"/>
  <c r="P19" i="220" s="1"/>
  <c r="O5" i="220" s="1"/>
  <c r="P23" i="271"/>
  <c r="P53" i="264"/>
  <c r="P54" i="264" s="1"/>
  <c r="O5" i="264" s="1"/>
  <c r="P24" i="257"/>
  <c r="O5" i="257" s="1"/>
  <c r="P22" i="253"/>
  <c r="O5" i="253" s="1"/>
  <c r="P15" i="243"/>
  <c r="P16" i="243" s="1"/>
  <c r="O5" i="243" s="1"/>
  <c r="P27" i="231"/>
  <c r="O5" i="231" s="1"/>
  <c r="P20" i="293"/>
  <c r="O5" i="293" s="1"/>
  <c r="P12" i="244"/>
  <c r="P13" i="244" s="1"/>
  <c r="P14" i="244" s="1"/>
  <c r="P15" i="244" s="1"/>
  <c r="N13" i="244"/>
  <c r="N14" i="244" s="1"/>
  <c r="M16" i="218"/>
  <c r="M17" i="218" s="1"/>
  <c r="P10" i="218"/>
  <c r="P16" i="218" s="1"/>
  <c r="P17" i="218" s="1"/>
  <c r="P18" i="218" s="1"/>
  <c r="P20" i="277"/>
  <c r="O5" i="277" s="1"/>
  <c r="P69" i="274"/>
  <c r="P70" i="274" s="1"/>
  <c r="O5" i="274" s="1"/>
  <c r="P38" i="273"/>
  <c r="P39" i="273" s="1"/>
  <c r="O7" i="273" s="1"/>
  <c r="P19" i="272"/>
  <c r="P20" i="272" s="1"/>
  <c r="O5" i="272" s="1"/>
  <c r="Q100" i="258"/>
  <c r="P5" i="258" s="1"/>
  <c r="P16" i="304"/>
  <c r="P17" i="304" s="1"/>
  <c r="O5" i="304" s="1"/>
  <c r="P21" i="307"/>
  <c r="P22" i="307" s="1"/>
  <c r="O5" i="307" s="1"/>
  <c r="P17" i="245"/>
  <c r="O5" i="245" s="1"/>
  <c r="P27" i="237"/>
  <c r="O5" i="237" s="1"/>
  <c r="P35" i="232"/>
  <c r="O5" i="232" s="1"/>
  <c r="P21" i="281"/>
  <c r="P22" i="281" s="1"/>
  <c r="O5" i="281" s="1"/>
  <c r="Q91" i="223"/>
  <c r="P5" i="223" s="1"/>
  <c r="P14" i="302"/>
  <c r="P15" i="302" s="1"/>
  <c r="O5" i="302" s="1"/>
  <c r="P16" i="216"/>
  <c r="P18" i="216" s="1"/>
  <c r="P20" i="289"/>
  <c r="P21" i="289" s="1"/>
  <c r="O5" i="289" s="1"/>
  <c r="P19" i="282"/>
  <c r="P20" i="282" s="1"/>
  <c r="O5" i="282" s="1"/>
  <c r="P19" i="288"/>
  <c r="P20" i="288" s="1"/>
  <c r="O5" i="288" s="1"/>
  <c r="P15" i="262"/>
  <c r="M47" i="262"/>
  <c r="M48" i="262" s="1"/>
  <c r="P12" i="262"/>
  <c r="N47" i="262"/>
  <c r="N48" i="262" s="1"/>
  <c r="P19" i="305"/>
  <c r="P20" i="305" s="1"/>
  <c r="O5" i="305" s="1"/>
  <c r="Q78" i="267"/>
  <c r="P5" i="267" s="1"/>
  <c r="Q18" i="260"/>
  <c r="Q19" i="260" s="1"/>
  <c r="P5" i="260" s="1"/>
  <c r="P15" i="239"/>
  <c r="O5" i="239" s="1"/>
  <c r="Q89" i="226"/>
  <c r="Q90" i="226" s="1"/>
  <c r="P5" i="226" s="1"/>
  <c r="P31" i="217"/>
  <c r="P30" i="217"/>
  <c r="P32" i="224"/>
  <c r="P34" i="224" s="1"/>
  <c r="P26" i="221"/>
  <c r="P27" i="221" s="1"/>
  <c r="O5" i="221" s="1"/>
  <c r="P17" i="285"/>
  <c r="O19" i="285"/>
  <c r="O20" i="285" s="1"/>
  <c r="P18" i="279"/>
  <c r="O5" i="279" s="1"/>
  <c r="L59" i="283"/>
  <c r="L60" i="283" s="1"/>
  <c r="P12" i="283"/>
  <c r="M59" i="283"/>
  <c r="M60" i="283" s="1"/>
  <c r="P12" i="285"/>
  <c r="M19" i="285"/>
  <c r="M20" i="285" s="1"/>
  <c r="P10" i="256"/>
  <c r="P12" i="256" s="1"/>
  <c r="P13" i="256" s="1"/>
  <c r="P14" i="256" s="1"/>
  <c r="M12" i="256"/>
  <c r="M13" i="256" s="1"/>
  <c r="O47" i="262"/>
  <c r="O48" i="262" s="1"/>
  <c r="P79" i="234"/>
  <c r="P80" i="234" s="1"/>
  <c r="P81" i="234" s="1"/>
  <c r="P82" i="234" s="1"/>
  <c r="P47" i="283"/>
  <c r="P38" i="283"/>
  <c r="P31" i="283"/>
  <c r="P30" i="283"/>
  <c r="P17" i="291"/>
  <c r="P9" i="215"/>
  <c r="P25" i="215" s="1"/>
  <c r="P26" i="215" s="1"/>
  <c r="P27" i="215" s="1"/>
  <c r="L19" i="285"/>
  <c r="L20" i="285" s="1"/>
  <c r="P32" i="262"/>
  <c r="P19" i="262"/>
  <c r="P46" i="283"/>
  <c r="P16" i="283"/>
  <c r="N19" i="285"/>
  <c r="N20" i="285" s="1"/>
  <c r="Q21" i="268" l="1"/>
  <c r="P5" i="268" s="1"/>
  <c r="P47" i="262"/>
  <c r="P48" i="262" s="1"/>
  <c r="P49" i="262" s="1"/>
  <c r="P50" i="262" s="1"/>
  <c r="P51" i="262" s="1"/>
  <c r="O5" i="262" s="1"/>
  <c r="P27" i="219"/>
  <c r="O5" i="219" s="1"/>
  <c r="P32" i="217"/>
  <c r="P16" i="308"/>
  <c r="P17" i="308" s="1"/>
  <c r="O5" i="308" s="1"/>
  <c r="P21" i="291"/>
  <c r="P22" i="291" s="1"/>
  <c r="P23" i="291" s="1"/>
  <c r="P24" i="291" s="1"/>
  <c r="P25" i="291" s="1"/>
  <c r="O5" i="291" s="1"/>
  <c r="P59" i="283"/>
  <c r="P60" i="283" s="1"/>
  <c r="P61" i="283" s="1"/>
  <c r="P62" i="283" s="1"/>
  <c r="P63" i="283" s="1"/>
  <c r="O5" i="283" s="1"/>
  <c r="P19" i="285"/>
  <c r="P20" i="285" s="1"/>
  <c r="P21" i="285" s="1"/>
  <c r="P22" i="285" s="1"/>
  <c r="P33" i="217"/>
  <c r="P34" i="217" s="1"/>
  <c r="O5" i="217" s="1"/>
  <c r="P83" i="234"/>
  <c r="P84" i="234" s="1"/>
  <c r="O5" i="234" s="1"/>
  <c r="P19" i="218"/>
  <c r="P20" i="218" s="1"/>
  <c r="O5" i="218" s="1"/>
  <c r="P19" i="216"/>
  <c r="P20" i="216" s="1"/>
  <c r="O5" i="216" s="1"/>
  <c r="P16" i="244"/>
  <c r="P17" i="244" s="1"/>
  <c r="O5" i="244" s="1"/>
  <c r="P28" i="215"/>
  <c r="P29" i="215" s="1"/>
  <c r="O5" i="215" s="1"/>
  <c r="P15" i="256"/>
  <c r="P16" i="256" s="1"/>
  <c r="O5" i="256" s="1"/>
  <c r="P35" i="224"/>
  <c r="P36" i="224" s="1"/>
  <c r="O5" i="224" s="1"/>
  <c r="P23" i="285" l="1"/>
  <c r="O5" i="285" s="1"/>
</calcChain>
</file>

<file path=xl/sharedStrings.xml><?xml version="1.0" encoding="utf-8"?>
<sst xmlns="http://schemas.openxmlformats.org/spreadsheetml/2006/main" count="5405" uniqueCount="1525">
  <si>
    <t>Nr.p.k.</t>
  </si>
  <si>
    <t>Vienības izmaksas</t>
  </si>
  <si>
    <t>Kopā uz visu apjomu</t>
  </si>
  <si>
    <t>laika norma (c/h)</t>
  </si>
  <si>
    <t>darbietilpība (c/h)</t>
  </si>
  <si>
    <t>m2</t>
  </si>
  <si>
    <t>Mērvie nība</t>
  </si>
  <si>
    <t>Kopā</t>
  </si>
  <si>
    <t>Tāme</t>
  </si>
  <si>
    <t>Tiešās izmaksas kopā</t>
  </si>
  <si>
    <t>Virsizdevumi, t.sk.darba aizsardzība, apdrošināšana</t>
  </si>
  <si>
    <t>Peļņa</t>
  </si>
  <si>
    <t>Kopā bez PVN</t>
  </si>
  <si>
    <t>PVN</t>
  </si>
  <si>
    <t>Pavisam kopā ar PVN</t>
  </si>
  <si>
    <t>kg</t>
  </si>
  <si>
    <t>kompl</t>
  </si>
  <si>
    <t>m3</t>
  </si>
  <si>
    <t>Darba nosaukums</t>
  </si>
  <si>
    <t>Daudzums mērvienībā</t>
  </si>
  <si>
    <t>Daudzums</t>
  </si>
  <si>
    <r>
      <t>darba samaksas likme (</t>
    </r>
    <r>
      <rPr>
        <b/>
        <i/>
        <sz val="8"/>
        <rFont val="Arial Narrow"/>
        <family val="2"/>
        <charset val="186"/>
      </rPr>
      <t>euro</t>
    </r>
    <r>
      <rPr>
        <b/>
        <sz val="8"/>
        <rFont val="Arial Narrow"/>
        <family val="2"/>
        <charset val="186"/>
      </rPr>
      <t>/h)</t>
    </r>
  </si>
  <si>
    <r>
      <t>darba alga (</t>
    </r>
    <r>
      <rPr>
        <b/>
        <i/>
        <sz val="8"/>
        <rFont val="Arial Narrow"/>
        <family val="2"/>
        <charset val="186"/>
      </rPr>
      <t>euro</t>
    </r>
    <r>
      <rPr>
        <b/>
        <sz val="8"/>
        <rFont val="Arial Narrow"/>
        <family val="2"/>
        <charset val="186"/>
      </rPr>
      <t>)</t>
    </r>
  </si>
  <si>
    <r>
      <t>materiāli (</t>
    </r>
    <r>
      <rPr>
        <b/>
        <i/>
        <sz val="8"/>
        <rFont val="Arial Narrow"/>
        <family val="2"/>
        <charset val="186"/>
      </rPr>
      <t>euro</t>
    </r>
    <r>
      <rPr>
        <b/>
        <sz val="8"/>
        <rFont val="Arial Narrow"/>
        <family val="2"/>
        <charset val="186"/>
      </rPr>
      <t>)</t>
    </r>
  </si>
  <si>
    <r>
      <t>mehānismi (</t>
    </r>
    <r>
      <rPr>
        <b/>
        <i/>
        <sz val="8"/>
        <rFont val="Arial Narrow"/>
        <family val="2"/>
        <charset val="186"/>
      </rPr>
      <t>euro</t>
    </r>
    <r>
      <rPr>
        <b/>
        <sz val="8"/>
        <rFont val="Arial Narrow"/>
        <family val="2"/>
        <charset val="186"/>
      </rPr>
      <t>)</t>
    </r>
  </si>
  <si>
    <r>
      <t>kopā (</t>
    </r>
    <r>
      <rPr>
        <b/>
        <i/>
        <sz val="8"/>
        <rFont val="Arial Narrow"/>
        <family val="2"/>
        <charset val="186"/>
      </rPr>
      <t>euro</t>
    </r>
    <r>
      <rPr>
        <b/>
        <sz val="8"/>
        <rFont val="Arial Narrow"/>
        <family val="2"/>
        <charset val="186"/>
      </rPr>
      <t>)</t>
    </r>
  </si>
  <si>
    <r>
      <t xml:space="preserve">darba alga </t>
    </r>
    <r>
      <rPr>
        <b/>
        <i/>
        <sz val="8"/>
        <rFont val="Arial Narrow"/>
        <family val="2"/>
        <charset val="186"/>
      </rPr>
      <t>(euro)</t>
    </r>
  </si>
  <si>
    <r>
      <t>summa (</t>
    </r>
    <r>
      <rPr>
        <b/>
        <i/>
        <sz val="8"/>
        <rFont val="Arial Narrow"/>
        <family val="2"/>
        <charset val="186"/>
      </rPr>
      <t>euro</t>
    </r>
    <r>
      <rPr>
        <b/>
        <sz val="8"/>
        <rFont val="Arial Narrow"/>
        <family val="2"/>
        <charset val="186"/>
      </rPr>
      <t>)</t>
    </r>
  </si>
  <si>
    <t>gb</t>
  </si>
  <si>
    <t>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</si>
  <si>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</si>
  <si>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</si>
  <si>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</si>
  <si>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</si>
  <si>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</si>
  <si>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</si>
  <si>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</si>
  <si>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</si>
  <si>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</si>
  <si>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</si>
  <si>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</si>
  <si>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</si>
  <si>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</si>
  <si>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</si>
  <si>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</si>
  <si>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</si>
  <si>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</si>
  <si>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</si>
  <si>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</si>
  <si>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</si>
  <si>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</si>
  <si>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</si>
  <si>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</si>
  <si>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</si>
  <si>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</si>
  <si>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</si>
  <si>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</si>
  <si>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</si>
  <si>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</si>
  <si>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</si>
  <si>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</si>
  <si>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</si>
  <si>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</si>
  <si>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</si>
  <si>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39</t>
  </si>
  <si>
    <t>41</t>
  </si>
  <si>
    <t>100</t>
  </si>
  <si>
    <t>gb.</t>
  </si>
  <si>
    <t>Kabeļu aizsargcaurules d=līdz 110 mm ieguldīšana gatavā tranšejā</t>
  </si>
  <si>
    <t>Teritorijas labiekārtošana</t>
  </si>
  <si>
    <t>kabelis</t>
  </si>
  <si>
    <t>k-ts</t>
  </si>
  <si>
    <t>ZS kabeļa demontāža</t>
  </si>
  <si>
    <t>EPL vai sarkanās līnijas nospraušana</t>
  </si>
  <si>
    <t>EPL digitālā uzmērīšana</t>
  </si>
  <si>
    <t>Rakšanas atļaujas saņemšana</t>
  </si>
  <si>
    <t>ZS kabeļa 185 mm2 un lielāka ieguldīšana gatavā tranšejā</t>
  </si>
  <si>
    <t>Drošinātāju uzstādīšana</t>
  </si>
  <si>
    <t>Transporta un gājēju kustības organizēšana</t>
  </si>
  <si>
    <t>Tranšeja - bedre kabeļa vai citu apakšzemes komunikāciju apsekošanai (šurfēšana)</t>
  </si>
  <si>
    <t>Kabeļu aizsargcaurules d=125 līdz 160 mm ieguldīšana gatavā tranšejā</t>
  </si>
  <si>
    <t>Ietves asfaltbetona seguma demontāža (dilumkārtas demontāža būvbedres platumā)</t>
  </si>
  <si>
    <t>kpl</t>
  </si>
  <si>
    <t xml:space="preserve">Sienu flīzēšana </t>
  </si>
  <si>
    <t>Sienu  apmetums</t>
  </si>
  <si>
    <t>Atbalsta sienas (rampai), trokšņu aizsardzības sienas / Stützwände, Schallschutzwände</t>
  </si>
  <si>
    <t>Eur</t>
  </si>
  <si>
    <t>Tāme Nr. 1.1</t>
  </si>
  <si>
    <t>Tāme Nr. 1.2</t>
  </si>
  <si>
    <t>Tāme Nr. 2.1</t>
  </si>
  <si>
    <t>Tāme Nr. 3.1</t>
  </si>
  <si>
    <t>Tāme Nr. 3.2</t>
  </si>
  <si>
    <t>Tāme Nr. 3.3</t>
  </si>
  <si>
    <t>Tāme Nr. 3.4</t>
  </si>
  <si>
    <t>Tāme Nr. 3.5</t>
  </si>
  <si>
    <t>Tāme Nr. 4.1</t>
  </si>
  <si>
    <t>Tāme Nr. 4.2</t>
  </si>
  <si>
    <t>Tāme Nr. 4.3</t>
  </si>
  <si>
    <t>Tāme Nr. 4.4</t>
  </si>
  <si>
    <t>Tāme Nr. 4.8</t>
  </si>
  <si>
    <t>Tāme Nr. 5.1</t>
  </si>
  <si>
    <t>Tāme Nr. 5.2</t>
  </si>
  <si>
    <t>Tāme Nr. 5.3</t>
  </si>
  <si>
    <t>Tāme Nr. 5.4</t>
  </si>
  <si>
    <t>Tāme Nr. 5.5</t>
  </si>
  <si>
    <t>Tāme Nr. 5.6.1</t>
  </si>
  <si>
    <t>Tāme Nr. 5.6.2</t>
  </si>
  <si>
    <t>Tāme Nr. 5.7.1</t>
  </si>
  <si>
    <t>Tāme Nr. 5.7.2</t>
  </si>
  <si>
    <t>Tāme Nr. 5.8</t>
  </si>
  <si>
    <t>Tāme Nr. 5.9</t>
  </si>
  <si>
    <t>Tāme Nr. 6.1</t>
  </si>
  <si>
    <t>Tāme Nr. 6.2</t>
  </si>
  <si>
    <t>Tāme Nr. 6.4</t>
  </si>
  <si>
    <t>Tāme Nr. 6.5</t>
  </si>
  <si>
    <t>Tāme Nr. 6.6</t>
  </si>
  <si>
    <t>Tāme Nr. 6.7.1</t>
  </si>
  <si>
    <t>Tāme Nr. 6.7.2</t>
  </si>
  <si>
    <t>Tāme Nr. 6.8.1</t>
  </si>
  <si>
    <t>Tāme Nr. 6.8.2</t>
  </si>
  <si>
    <t>Tāme Nr. 6.9.2</t>
  </si>
  <si>
    <t>Tāme Nr. 6.10.1</t>
  </si>
  <si>
    <t>Tāme Nr. 6.10.2</t>
  </si>
  <si>
    <t>Tāme Nr. 7.1.1</t>
  </si>
  <si>
    <t>Tāme Nr. 7.1.2</t>
  </si>
  <si>
    <t>Tāme Nr. 7.3</t>
  </si>
  <si>
    <t>Tāme Nr. 7.4</t>
  </si>
  <si>
    <t>Tāme Nr. 7.5</t>
  </si>
  <si>
    <t>Tāme Nr. 7.6</t>
  </si>
  <si>
    <t>Tāme Nr. 7.7</t>
  </si>
  <si>
    <t>Tāme Nr. 8.1.1</t>
  </si>
  <si>
    <t>Tāme Nr. 8.1.2</t>
  </si>
  <si>
    <t>Tāme Nr. 8.1.3</t>
  </si>
  <si>
    <t>Tāme Nr. 8.2</t>
  </si>
  <si>
    <t>Tāme Nr. 8.3.1</t>
  </si>
  <si>
    <t>Tāme Nr. 8.3.2</t>
  </si>
  <si>
    <t>Tāme Nr. 8.3.3</t>
  </si>
  <si>
    <t>Tāme Nr. 8.3.4</t>
  </si>
  <si>
    <t>Tāme Nr. 8.4</t>
  </si>
  <si>
    <t>Tāme Nr. 8.5</t>
  </si>
  <si>
    <t>Tāme Nr. 8.6</t>
  </si>
  <si>
    <t>Tāme Nr. 9.1.1</t>
  </si>
  <si>
    <t>Tāme Nr. 9.1.2</t>
  </si>
  <si>
    <t>Tāme Nr. 9.1.3</t>
  </si>
  <si>
    <t>Tāme Nr. 9.1.4</t>
  </si>
  <si>
    <t>Tāme Nr. 9.1.5</t>
  </si>
  <si>
    <t>Tāme Nr. 9.1.6</t>
  </si>
  <si>
    <t>Tāme Nr. 9.2.1</t>
  </si>
  <si>
    <t>Tāme Nr. 9.2.2</t>
  </si>
  <si>
    <t>Tāme Nr. 9.2.3</t>
  </si>
  <si>
    <t>Tāme Nr. 9.2.4</t>
  </si>
  <si>
    <t>Tāme Nr. 9.2.5</t>
  </si>
  <si>
    <t>Tāme Nr. 9.2.6</t>
  </si>
  <si>
    <t>Tāme Nr. 9.2.7</t>
  </si>
  <si>
    <t>Tāme Nr. 9.2.8</t>
  </si>
  <si>
    <t>Tāme Nr. 6.3.1</t>
  </si>
  <si>
    <t>Tāme Nr. 6.3.2</t>
  </si>
  <si>
    <t>Tāme Nr. 6.11</t>
  </si>
  <si>
    <t>Tāme Nr. 7.2</t>
  </si>
  <si>
    <t>Tāme Nr. 6.8.3</t>
  </si>
  <si>
    <t>Esošu koku izciršana</t>
  </si>
  <si>
    <t>Zemes darbi</t>
  </si>
  <si>
    <t>Demontāžas darbi</t>
  </si>
  <si>
    <r>
      <t>darba samaksas likme (</t>
    </r>
    <r>
      <rPr>
        <b/>
        <i/>
        <sz val="10"/>
        <rFont val="Arial Narrow"/>
        <family val="2"/>
      </rPr>
      <t>euro</t>
    </r>
    <r>
      <rPr>
        <b/>
        <sz val="10"/>
        <rFont val="Arial Narrow"/>
        <family val="2"/>
      </rPr>
      <t>/h)</t>
    </r>
  </si>
  <si>
    <r>
      <t>darba alga (</t>
    </r>
    <r>
      <rPr>
        <b/>
        <i/>
        <sz val="10"/>
        <rFont val="Arial Narrow"/>
        <family val="2"/>
      </rPr>
      <t>euro</t>
    </r>
    <r>
      <rPr>
        <b/>
        <sz val="10"/>
        <rFont val="Arial Narrow"/>
        <family val="2"/>
      </rPr>
      <t>)</t>
    </r>
  </si>
  <si>
    <r>
      <t>materiāli (</t>
    </r>
    <r>
      <rPr>
        <b/>
        <i/>
        <sz val="10"/>
        <rFont val="Arial Narrow"/>
        <family val="2"/>
      </rPr>
      <t>euro</t>
    </r>
    <r>
      <rPr>
        <b/>
        <sz val="10"/>
        <rFont val="Arial Narrow"/>
        <family val="2"/>
      </rPr>
      <t>)</t>
    </r>
  </si>
  <si>
    <r>
      <t>mehānismi (</t>
    </r>
    <r>
      <rPr>
        <b/>
        <i/>
        <sz val="10"/>
        <rFont val="Arial Narrow"/>
        <family val="2"/>
      </rPr>
      <t>euro</t>
    </r>
    <r>
      <rPr>
        <b/>
        <sz val="10"/>
        <rFont val="Arial Narrow"/>
        <family val="2"/>
      </rPr>
      <t>)</t>
    </r>
  </si>
  <si>
    <r>
      <t>kopā (</t>
    </r>
    <r>
      <rPr>
        <b/>
        <i/>
        <sz val="10"/>
        <rFont val="Arial Narrow"/>
        <family val="2"/>
      </rPr>
      <t>euro</t>
    </r>
    <r>
      <rPr>
        <b/>
        <sz val="10"/>
        <rFont val="Arial Narrow"/>
        <family val="2"/>
      </rPr>
      <t>)</t>
    </r>
  </si>
  <si>
    <r>
      <t xml:space="preserve">darba alga </t>
    </r>
    <r>
      <rPr>
        <b/>
        <i/>
        <sz val="10"/>
        <rFont val="Arial Narrow"/>
        <family val="2"/>
      </rPr>
      <t>(euro)</t>
    </r>
  </si>
  <si>
    <r>
      <t>summa (</t>
    </r>
    <r>
      <rPr>
        <b/>
        <i/>
        <sz val="10"/>
        <rFont val="Arial Narrow"/>
        <family val="2"/>
      </rPr>
      <t>euro</t>
    </r>
    <r>
      <rPr>
        <b/>
        <sz val="10"/>
        <rFont val="Arial Narrow"/>
        <family val="2"/>
      </rPr>
      <t>)</t>
    </r>
  </si>
  <si>
    <t>Rampas ierīces un blīvējuma montāža</t>
  </si>
  <si>
    <t>rampas ierīce un blīvējums</t>
  </si>
  <si>
    <t>Tāme Nr. 10.2</t>
  </si>
  <si>
    <t>Tāme Nr. 10.1</t>
  </si>
  <si>
    <t>Tāme Nr. 6.9.1.1</t>
  </si>
  <si>
    <t>obj</t>
  </si>
  <si>
    <t>Iepakošanas galda montāža</t>
  </si>
  <si>
    <t>Iepakošanas galds</t>
  </si>
  <si>
    <t>Pamats preču iepirkuma ratiņiem</t>
  </si>
  <si>
    <t>Tāme Nr. 10.3</t>
  </si>
  <si>
    <t xml:space="preserve">Objekta izpildes dokumentācija, kadastrālā lieta, energosertifikāts, izmaksas valsts institūcijām / Revisionsunterlagen, behördliche Kosten, Energiepass </t>
  </si>
  <si>
    <t>Objekta izpildes dokumentācija, kadastrālā lieta, energosertifikāts, izmaksas valsts institūcijām</t>
  </si>
  <si>
    <t>Esošu koku zāģēšana, celmu laušana un aizvešana uz atbērtni</t>
  </si>
  <si>
    <t xml:space="preserve">Grunts nomaiņa, dotais apjoms līdz pamatu pēdai (atz. +8.450 LAS)  vidēji rupja smilts γ= 1.65 g/cm³ fr.0/3 </t>
  </si>
  <si>
    <t>Papildus ģeotehniskās izpētes punkti</t>
  </si>
  <si>
    <t>Ģeotehniskā uzraudzība</t>
  </si>
  <si>
    <t>Abonentu sadales kastītes demontāža</t>
  </si>
  <si>
    <t>Brīdinājuma lenta</t>
  </si>
  <si>
    <t>Ielu (brauktuvju) asfaltbetona seguma demontāža (apakškārtas, sasaistes kārtas un dilumkārtas demontāža būvbedres platumā)</t>
  </si>
  <si>
    <t>ZS kabeļa 185 mm2 un lielāka ievēršana caurulē</t>
  </si>
  <si>
    <t xml:space="preserve">Elektroenerģijas ievada uzskaites sadalnes ar strāvmaiņiem uzstādīšana (piem. IUSR tipa) </t>
  </si>
  <si>
    <t>Tehniskās dokumentācijas sagatavošana objekta nodošanai</t>
  </si>
  <si>
    <t>62</t>
  </si>
  <si>
    <t>63</t>
  </si>
  <si>
    <t>68</t>
  </si>
  <si>
    <t>69</t>
  </si>
  <si>
    <t>93</t>
  </si>
  <si>
    <t>94</t>
  </si>
  <si>
    <t>95</t>
  </si>
  <si>
    <t>96</t>
  </si>
  <si>
    <t>97</t>
  </si>
  <si>
    <t>98</t>
  </si>
  <si>
    <t>99</t>
  </si>
  <si>
    <t>101</t>
  </si>
  <si>
    <t>Kabeļi</t>
  </si>
  <si>
    <t xml:space="preserve">Kabeļakas un to piederumi </t>
  </si>
  <si>
    <t>Kabeļu kanalizācijas caurule 50 mm, cieta</t>
  </si>
  <si>
    <t>Kabeļu kanalizācijas tērauda caurule 50 mm</t>
  </si>
  <si>
    <t>Akas lūka (slodze līdz 12,5 t)</t>
  </si>
  <si>
    <t>Dzelzbetona riņķis</t>
  </si>
  <si>
    <t>Atloks dzelzbetona gredzena stiprināšanai</t>
  </si>
  <si>
    <t>Caurules noslēdzošais gals 50 mm</t>
  </si>
  <si>
    <t xml:space="preserve">Hermetiķis </t>
  </si>
  <si>
    <t>Strēmelēs plīstošā brīdin.lenta</t>
  </si>
  <si>
    <t xml:space="preserve">Virve kabeļa ievilkšanai 6mm/500m </t>
  </si>
  <si>
    <t>Kabeļu cauruļu blīvēšanas materiāls 16 A</t>
  </si>
  <si>
    <t>Montāžas materiāli</t>
  </si>
  <si>
    <t>Būvdarbi  ( rakšanas darbi)</t>
  </si>
  <si>
    <t xml:space="preserve">Būvatļaujas un ar to saistīto dokumentu noformēšana, saņemšana </t>
  </si>
  <si>
    <t>Rakšanas darbu atļaujas , pārslēgšanas atļaujas</t>
  </si>
  <si>
    <t>Tranšejas rakšana un aizbēršana platumā līdz 0.8m (daļēji ar rokām)</t>
  </si>
  <si>
    <t xml:space="preserve">Kabeļu kanalizācijas cauruļu ieguldīšana tranšejā </t>
  </si>
  <si>
    <t>KK ievads ēkā</t>
  </si>
  <si>
    <t>Buksiera ievilkšana</t>
  </si>
  <si>
    <t xml:space="preserve">Brīdinājuma lentas ieguldīšana </t>
  </si>
  <si>
    <t>Dokumentācija, atzinumi</t>
  </si>
  <si>
    <t>Objekta pieņemšana ekspluatācijā</t>
  </si>
  <si>
    <t>Telekomunikāciju tīklu izpilddokumentācijas izgatavošana  (vaļēja tranšeja) un trases nospraušana</t>
  </si>
  <si>
    <t xml:space="preserve">Objekta nodošana ekspluatācijā un ar to saistīto dokumentu noformēšana, saņemšana  </t>
  </si>
  <si>
    <t>MONOLĪTA DZ/BET. PAMATS</t>
  </si>
  <si>
    <t xml:space="preserve">Betona sagatave C12/15 </t>
  </si>
  <si>
    <t>Stiegrojums B500B</t>
  </si>
  <si>
    <t>t</t>
  </si>
  <si>
    <t>PAMATU SIJAS</t>
  </si>
  <si>
    <t xml:space="preserve">Pabetonējums zem sijām C25/30 </t>
  </si>
  <si>
    <t>FASĀDES COKOLA SIJAS</t>
  </si>
  <si>
    <t>PAPILDUS MATERIĀLI</t>
  </si>
  <si>
    <t>Bezrukuma java</t>
  </si>
  <si>
    <t>Šuvju hermetizācija</t>
  </si>
  <si>
    <t>Spēka grīdas</t>
  </si>
  <si>
    <t>Šķembas fr. 0/45</t>
  </si>
  <si>
    <t>vidēji rupja smilts fr. 0/45</t>
  </si>
  <si>
    <t>Polietilēna plēve PVC 200mk, 2 kārtas</t>
  </si>
  <si>
    <t>PVC caurules L=280</t>
  </si>
  <si>
    <t>Stiegrojums</t>
  </si>
  <si>
    <t>Betons C30/37 XC2</t>
  </si>
  <si>
    <r>
      <rPr>
        <b/>
        <sz val="10"/>
        <rFont val="Arial"/>
        <family val="2"/>
        <charset val="186"/>
      </rPr>
      <t>Uzkopšanas vieta</t>
    </r>
    <r>
      <rPr>
        <sz val="10"/>
        <rFont val="Arial"/>
        <family val="2"/>
        <charset val="204"/>
      </rPr>
      <t xml:space="preserve">
L    50x50x5, S235, karsti cinkots
-5x50x50, cinkots
-5x80x1300, cinkots
-5x45x1390, cinkots
-5x60x1300, cinkots
-6x45x1390, cinkots</t>
    </r>
  </si>
  <si>
    <t>Pandusa grīdas plātne</t>
  </si>
  <si>
    <t>Betons C35/40 XC4/XD3/XF4/XM1</t>
  </si>
  <si>
    <t xml:space="preserve">SP-2 režģis 33x11/40x4, 1234x1478, cinkots, Antiskid, aizsardzība pret zādzību </t>
  </si>
  <si>
    <r>
      <rPr>
        <b/>
        <sz val="10"/>
        <rFont val="Arial"/>
        <family val="2"/>
        <charset val="186"/>
      </rPr>
      <t>Kājslauķi</t>
    </r>
    <r>
      <rPr>
        <sz val="10"/>
        <rFont val="Arial"/>
        <family val="2"/>
        <charset val="186"/>
      </rPr>
      <t xml:space="preserve">
L    50x65x5, S235, karsti cinkots
-5x50x50, cinkots
-5x60x1400, cinkots
-6x60x1490, cinkots</t>
    </r>
  </si>
  <si>
    <t>DZELZSBETONA KOLONNAS</t>
  </si>
  <si>
    <t>SIENAS</t>
  </si>
  <si>
    <t>Betons C30/37 XC3</t>
  </si>
  <si>
    <t>Betons C30/37 XC1</t>
  </si>
  <si>
    <t>Betons C20/25 (Dobo betona bloku aizpildišana)</t>
  </si>
  <si>
    <t>ISOVER STYROFOAM DOW 300, h=150</t>
  </si>
  <si>
    <t>PEIKKO PDM 220-3300</t>
  </si>
  <si>
    <t>PEIKKO PDM 220-2400</t>
  </si>
  <si>
    <t>PEIKKO PDQ 250</t>
  </si>
  <si>
    <t>PEIKKO PSK 20H ar AL Washer 20</t>
  </si>
  <si>
    <t>Neoprēna lente 20x10</t>
  </si>
  <si>
    <t>PĀRSEDZES/AILAS</t>
  </si>
  <si>
    <t>Saliekamās BAUROC pārsedzes</t>
  </si>
  <si>
    <t>SALIEKAMĀS DZELZSBETONA JOSLAS</t>
  </si>
  <si>
    <t>Stiegrojums un ieliekamās detaļas</t>
  </si>
  <si>
    <t>12x110x180, S235</t>
  </si>
  <si>
    <t>Tērauda kolonnas</t>
  </si>
  <si>
    <t>Metālu apjoms</t>
  </si>
  <si>
    <t>SP režģis 34x38/30x3, cinkots</t>
  </si>
  <si>
    <t>KĀPNES K-1</t>
  </si>
  <si>
    <t>Betons C25/30 XC2</t>
  </si>
  <si>
    <t>SP pakāpieni 305x1150, cinkots</t>
  </si>
  <si>
    <t>MARGAS M-1</t>
  </si>
  <si>
    <t>SALIEKAMĀS DZELZSBETONA SIJAS</t>
  </si>
  <si>
    <t>T45-30L-905, t=0.6mm
Nesošā profilloksne</t>
  </si>
  <si>
    <t>Ekstrudēts putupolistirols pa perimetru 100mm</t>
  </si>
  <si>
    <t>Jumta segums - TPO hidroizolācija 2 kārtas</t>
  </si>
  <si>
    <t>Piekārtie griesti minerālšķ. Plāksnes RAL 9010; 60x60cm; apakša +2.50m; OWA, Knauf AMF, Armstrong</t>
  </si>
  <si>
    <t>Pikārtie griesti - mazgāj. Met. Režģa plāksnes bez caurumiem, RAL 9010; 60x60cm; met. Profilu plat. 20mm, RAL9010; apakša +3.00m.</t>
  </si>
  <si>
    <t>Durvis</t>
  </si>
  <si>
    <t>Fasāde - krāsots apmetums, tonis RAL 9010</t>
  </si>
  <si>
    <t>Cokols - krāsots apmetums, tonis RAL 7038</t>
  </si>
  <si>
    <t>RUUKKI fasādes kasetes Liberta Original 102, palodze pie logu joslas tonis RR40 (RAL 9006). T.sk. apakškonstrukcija</t>
  </si>
  <si>
    <t>Izlīdzinošais slānis (estrich)</t>
  </si>
  <si>
    <t>Antistatiski zemēts grīdas segums</t>
  </si>
  <si>
    <t>Betona grīda ar gludu virsmu</t>
  </si>
  <si>
    <t>Aukstumkameru grīdas segums</t>
  </si>
  <si>
    <t>Kājslauķis</t>
  </si>
  <si>
    <t>T-veida nerūsējošā tērauda aizsargprofils stikloto vitrīnu aizsardzībai (d=40mm; sienas biezums 1.5mm)</t>
  </si>
  <si>
    <t>Rievota alumīnija loksne (biezums 2mm)</t>
  </si>
  <si>
    <t>Cinkota trīsstūrveida tērauda loksnes aizsargprofils (200x200x3mm)</t>
  </si>
  <si>
    <t>Cinkots L-veida aizsargprofils (200x200x5mm) ar betona pildījumu</t>
  </si>
  <si>
    <t>V2A nerūsējošā tērauda aizsargstabiņš (h=300mm; d=100mm; sienas biezums 3mm) uzstādīts urbumā uz neapstrādātas grīdas. Aizsargstabiņam jāatrodas 1/2d lenķī.</t>
  </si>
  <si>
    <t>Termiski cinkots tērauda aizsargstabiņš (h=300mm; d=100mm; sienas biezums 3mm) uzstādīts urbumā uz neapstrādātas grīdas. Aizsargstabiņam jāatrodas 1/2d lenķī.</t>
  </si>
  <si>
    <t xml:space="preserve">Radītājs </t>
  </si>
  <si>
    <t>Klaviatūra</t>
  </si>
  <si>
    <t>kronšteins sensoru stiprināšanai</t>
  </si>
  <si>
    <t>Dienas signalizācija</t>
  </si>
  <si>
    <t xml:space="preserve">Magnētiskais kontakts IP 32 </t>
  </si>
  <si>
    <t>Slēgšanas kontakts</t>
  </si>
  <si>
    <t>Rokas slēdzis</t>
  </si>
  <si>
    <t>Trauksmes poga</t>
  </si>
  <si>
    <t>Durvju slēgšanas kontakts (12VDC)</t>
  </si>
  <si>
    <t>Sirēna ar zibspuldzi</t>
  </si>
  <si>
    <t>Sirēna iekštelpu</t>
  </si>
  <si>
    <t>Barošanas avots</t>
  </si>
  <si>
    <t>Signalizācijas kabelis 6x2x0,6 mm2 ( Cu)  (FABERKABEL)</t>
  </si>
  <si>
    <t>Signalizācijas kabelis 4x2x0,6 mm2 ( Cu) (FABERKABEL)</t>
  </si>
  <si>
    <t>Signalizācijas kabelis 2x2x0,6 mm2 ( Cu) (FABERKABEL)</t>
  </si>
  <si>
    <t>ugunsdrošs kabelis; 2x1,0 mm²; HDGS;</t>
  </si>
  <si>
    <t>Izsaukuma signalizācijas sistēma invalīdu tualetē</t>
  </si>
  <si>
    <t>NC -951 komplekts ( C-TEC): kontrolieris, virs durvju indikators ar skaņas signālu, 2 izsaukuma spiedpogas (sienas), izsaukuma atcelšana</t>
  </si>
  <si>
    <t>Caurules un stiprinājumi</t>
  </si>
  <si>
    <t>"US" kontroles panelis, adreses sistēmas</t>
  </si>
  <si>
    <t xml:space="preserve"> 714/001/227</t>
  </si>
  <si>
    <t>Barošanas bloks 230V AC/24V DC 3A metāla korpuss EN54</t>
  </si>
  <si>
    <t>BF362-3</t>
  </si>
  <si>
    <t>Konvencionālais siltuma detektors ar bāzi IP67</t>
  </si>
  <si>
    <t>Panasonic 6295</t>
  </si>
  <si>
    <t>Ugunsgrēka multisensor detektors, adreses sist.</t>
  </si>
  <si>
    <t>02T (802374)</t>
  </si>
  <si>
    <t>Ugunsgrēka dūmu detektors, adreses sist.</t>
  </si>
  <si>
    <t>HM-PSE</t>
  </si>
  <si>
    <t>Ugunsgrēka dūmu detektors, adreses sist. (rezerve )</t>
  </si>
  <si>
    <t>Ugunsgrēka signālpoga, adreses</t>
  </si>
  <si>
    <t>M5A-RP06FF-K013-41</t>
  </si>
  <si>
    <t>Adreses det. montāžas bāze</t>
  </si>
  <si>
    <t>MI/B501AP/IV</t>
  </si>
  <si>
    <t>Mitrumu aizsardzība pamats</t>
  </si>
  <si>
    <t>WRR</t>
  </si>
  <si>
    <t>Iznesams indikators</t>
  </si>
  <si>
    <t>Konvencionālo zonu modulis</t>
  </si>
  <si>
    <t>MI/DCZRM</t>
  </si>
  <si>
    <t>Vadības modulis ar īsslēguma izolatoru 1-izeja</t>
  </si>
  <si>
    <t>MI/DCMO</t>
  </si>
  <si>
    <t>Vadības modulis ieejas / izejas</t>
  </si>
  <si>
    <t>MI/D2ICMO</t>
  </si>
  <si>
    <t>Adrešu skaņas signalizātors -strob</t>
  </si>
  <si>
    <t>WSS-PR-I05</t>
  </si>
  <si>
    <t>Lineārs  (staru ) detektors</t>
  </si>
  <si>
    <t>MI-LPB2-S2I</t>
  </si>
  <si>
    <t>Termokabelis ( Digitalais lineārais siltuma detektors-kabelis 105 °C Neilona 100m)</t>
  </si>
  <si>
    <t xml:space="preserve">  AD105N-0100</t>
  </si>
  <si>
    <t>Alarmline II digitālaiss lineārais siltuma detektora kontrolieris</t>
  </si>
  <si>
    <t>ADLCU</t>
  </si>
  <si>
    <t>gala kārba termokabelim</t>
  </si>
  <si>
    <t>Raidītājs</t>
  </si>
  <si>
    <t>EUROSAFE</t>
  </si>
  <si>
    <t>Kabelis KLMA 2x0,8 mm</t>
  </si>
  <si>
    <t>KLMA</t>
  </si>
  <si>
    <t>Cauruļu sistēma kabeļu aizsardzībai un stiprināšanai</t>
  </si>
  <si>
    <t xml:space="preserve">Ugunsdrošs aizpildījums </t>
  </si>
  <si>
    <t>Paneļu konfigurēšana</t>
  </si>
  <si>
    <t>Sistēmas konfigurēšanas un palaišanas darbi</t>
  </si>
  <si>
    <t>kārbas</t>
  </si>
  <si>
    <t xml:space="preserve">Papildus montāžas materiāli </t>
  </si>
  <si>
    <t>Izpilddokumetācija</t>
  </si>
  <si>
    <t>tīkls</t>
  </si>
  <si>
    <t>Kabeli</t>
  </si>
  <si>
    <t xml:space="preserve">Kabelis UTP Cat6, 4X2X0.5 (iekštelpu) </t>
  </si>
  <si>
    <t>Kabeļu skapji, boksi, kastītes</t>
  </si>
  <si>
    <t>2 portu rozetes korpuss</t>
  </si>
  <si>
    <t>1 portu rozetes korpuss</t>
  </si>
  <si>
    <t>ligzda  RJ45 ( Cat 6)</t>
  </si>
  <si>
    <t>Konektors RJ 45 (Cat 6)</t>
  </si>
  <si>
    <t>Patch kabelis Cat6 U/UTP 3m</t>
  </si>
  <si>
    <t xml:space="preserve">Telekomunikāciju skapis  42 U( 800x1000x2000) WxDxH </t>
  </si>
  <si>
    <t>Sadales panelis 24 vietas  Cat 6</t>
  </si>
  <si>
    <t>vadu savācējs 1U</t>
  </si>
  <si>
    <t xml:space="preserve">Ventilātoru panelis 2 vietīga ar termoregulātoru </t>
  </si>
  <si>
    <t>Montāžas materiāli (skrūves, saites utt.)</t>
  </si>
  <si>
    <t xml:space="preserve">Zemējuma komplekts POT10 </t>
  </si>
  <si>
    <t xml:space="preserve"> izpilddokumentācija un mērijumi</t>
  </si>
  <si>
    <t xml:space="preserve">Izpilddokumentāciju sagatavošana </t>
  </si>
  <si>
    <t>Kabeļu mērijumi</t>
  </si>
  <si>
    <t>Āra apgaismojuma sensors</t>
  </si>
  <si>
    <t>Ūdens noplūdes detektors</t>
  </si>
  <si>
    <t>Sienas manuāls slēdzis (inventarizācijai)</t>
  </si>
  <si>
    <t>Kontaktors zvaigzne/trīsstūris pārslēgšanai</t>
  </si>
  <si>
    <t>Pārsprieguma aizsardzība I+II</t>
  </si>
  <si>
    <t>Kondicionieru vadības bloks</t>
  </si>
  <si>
    <t>Ventilatora dzinēja drošības svirslēdzis</t>
  </si>
  <si>
    <t>Diferenciālā spiediena slēdzis (P-1 ventilatora indikācijai)</t>
  </si>
  <si>
    <t>Ūdens vārsta piedziņa 24V, on/off (sildītājiem)</t>
  </si>
  <si>
    <t>Gaisa aizvara piedziņa 230V, ar atsperi</t>
  </si>
  <si>
    <t>Kabelis J-y(st)y 4x2x0,8</t>
  </si>
  <si>
    <t>Kabelis J-y(st)y 2x2x0,8</t>
  </si>
  <si>
    <t>Kabelis J-y(st)y 1x2x0,8</t>
  </si>
  <si>
    <t>Kabelis NYM-J 4x1.5</t>
  </si>
  <si>
    <t>Kabelis NYM-J 6x1.5</t>
  </si>
  <si>
    <t>Kabelis LAN</t>
  </si>
  <si>
    <t>Aizsargcaurule, HDPE, D20</t>
  </si>
  <si>
    <t>Frekvences pārveidotājs (rekuperators)</t>
  </si>
  <si>
    <t>Gaisa temperatūras sensors (gaisa kanālu)</t>
  </si>
  <si>
    <t>Ūdens temperatūras sensors (iegremdējams)</t>
  </si>
  <si>
    <t>Gaisa spiediena starpības slēdzis</t>
  </si>
  <si>
    <t>Gaisa spiediena sensors (gaisa kanālu)</t>
  </si>
  <si>
    <t>Gaisa mitruma sensors (gaisa kanālu)</t>
  </si>
  <si>
    <t>Sienas termostats</t>
  </si>
  <si>
    <t>Sienu hidrostats</t>
  </si>
  <si>
    <t>Kapilārais termostats</t>
  </si>
  <si>
    <t>Gaisa aizvara piedziņa 24V, ar atsperi, (0-10V)</t>
  </si>
  <si>
    <t>Gaisa aizvara piedziņa 24V, (0-10V)</t>
  </si>
  <si>
    <t>Izpilddokumentācijas sagatavošana</t>
  </si>
  <si>
    <t>Visu iepriekš minēto ierīču montāža</t>
  </si>
  <si>
    <t>Kabeļu ierīkošana, pievienošana</t>
  </si>
  <si>
    <t>Gaisa aizkaru ražotnes automātikas pieslēgšana</t>
  </si>
  <si>
    <t>Kontrolieru programmēšana, parametru iestatīšana</t>
  </si>
  <si>
    <t>Pārbaude, nodošana, personāla apmācība</t>
  </si>
  <si>
    <t>Dūmu lūku vadības sistēma</t>
  </si>
  <si>
    <t>Kabeļu stiprinājumi E30</t>
  </si>
  <si>
    <t xml:space="preserve">Papildus materiāli </t>
  </si>
  <si>
    <t>Tāme Nr. 7.8.1</t>
  </si>
  <si>
    <t>Tāme Nr. 7.8.3</t>
  </si>
  <si>
    <t>Tāme Nr. 7.8.2</t>
  </si>
  <si>
    <t>Pamats pilonam</t>
  </si>
  <si>
    <t>Betons</t>
  </si>
  <si>
    <t>Objekts: Tirdzniecības centra jaunbūve, esošās ēkas demontāža.</t>
  </si>
  <si>
    <t>Adrese: Rīga, Dzelzavas ielas 75B</t>
  </si>
  <si>
    <t>Tāme sastādīta 2019.gada tirgus cenās, pamatojoties uz būvprojektu</t>
  </si>
  <si>
    <t>Būvlaukuma iekārtošana / novākšana</t>
  </si>
  <si>
    <t>Pagaidu nožogojums, ieskaitot pagaidu vārtus</t>
  </si>
  <si>
    <t>Pagaidu sadzīves telpas strādniekiem</t>
  </si>
  <si>
    <t>Pagaidu noliktavas telpas</t>
  </si>
  <si>
    <t>Pagaidu ofisa konteineris</t>
  </si>
  <si>
    <t>Pagaidu WC telpas</t>
  </si>
  <si>
    <t>Būvtāfele</t>
  </si>
  <si>
    <t>Ugunsdzēsības inventārs</t>
  </si>
  <si>
    <t>Pagaidu elektrība un ūdens</t>
  </si>
  <si>
    <t>Būvgružu izvešana</t>
  </si>
  <si>
    <t>Objekta apsardze</t>
  </si>
  <si>
    <t>Citas izmaksas</t>
  </si>
  <si>
    <t>Pagaidu WC telpas - būvuzraudzībai</t>
  </si>
  <si>
    <t>Pagaidu ofisa konteineris - būvuzraudzībai</t>
  </si>
  <si>
    <t>kompl.</t>
  </si>
  <si>
    <t>gab.</t>
  </si>
  <si>
    <t>vieta</t>
  </si>
  <si>
    <t>veidņi</t>
  </si>
  <si>
    <t>gab</t>
  </si>
  <si>
    <t>Enkuri HPM24P (gab)</t>
  </si>
  <si>
    <t>WELDA 100x150-110</t>
  </si>
  <si>
    <t>Enkuri HPM20 L(gab)</t>
  </si>
  <si>
    <t>Enkurbloks</t>
  </si>
  <si>
    <t>Monolītā dz/bet. Pamats</t>
  </si>
  <si>
    <t>šķembas</t>
  </si>
  <si>
    <t>Sagatave</t>
  </si>
  <si>
    <t>Veidņi</t>
  </si>
  <si>
    <t>Stiegras</t>
  </si>
  <si>
    <t>n2</t>
  </si>
  <si>
    <t>Hidroizolācija</t>
  </si>
  <si>
    <t>Nojumes tērauda kolonnas (Zn)</t>
  </si>
  <si>
    <t>t.m</t>
  </si>
  <si>
    <t>tn</t>
  </si>
  <si>
    <t>Metāla konstrukcijas</t>
  </si>
  <si>
    <t>Deformācijas šuve</t>
  </si>
  <si>
    <t>Rukuma šuve</t>
  </si>
  <si>
    <t>Šķembas</t>
  </si>
  <si>
    <t>Mūris 375 mm</t>
  </si>
  <si>
    <t xml:space="preserve">līme </t>
  </si>
  <si>
    <t>Mūris 300 mm</t>
  </si>
  <si>
    <t>Mūris 200 mm</t>
  </si>
  <si>
    <t>Mūris 150 mm</t>
  </si>
  <si>
    <t>Sastatnes</t>
  </si>
  <si>
    <t>375x200x1600</t>
  </si>
  <si>
    <t>375x200x2000</t>
  </si>
  <si>
    <t>150x200x2000</t>
  </si>
  <si>
    <t>150x200x1600</t>
  </si>
  <si>
    <t>300x200x2400</t>
  </si>
  <si>
    <t>Durvju ailas pastiprināšana AB-1</t>
  </si>
  <si>
    <t>Kolonnu bāzes aizbetonēšana</t>
  </si>
  <si>
    <t>Kolonnu montāža</t>
  </si>
  <si>
    <t>Sendvičtipa sienas paneļu montāža</t>
  </si>
  <si>
    <t>palīgmateriāli (10%)</t>
  </si>
  <si>
    <t>Kingspan paneļi 200 mm</t>
  </si>
  <si>
    <t>Paneļi pa asi 1-1</t>
  </si>
  <si>
    <t>Kasešu apdare</t>
  </si>
  <si>
    <t>Piezīme* Zem kasetēm apmetums netiek paredzēts.</t>
  </si>
  <si>
    <t>Nesošo profillokšņu montāža</t>
  </si>
  <si>
    <t>Jumta siltināšana</t>
  </si>
  <si>
    <t>Gaisa un tvaika izolācijas plēve</t>
  </si>
  <si>
    <t>Slīpumu izveide</t>
  </si>
  <si>
    <t>latojums/karkass</t>
  </si>
  <si>
    <t>Nojumes apdare no sāniem un apakšas</t>
  </si>
  <si>
    <t>Apdares materiāls</t>
  </si>
  <si>
    <t>Citi</t>
  </si>
  <si>
    <t>Jumta drošības trošu sistēmas montāža</t>
  </si>
  <si>
    <t>Nojumes apdare</t>
  </si>
  <si>
    <t>Jumta notekcauruļu montāža</t>
  </si>
  <si>
    <t>Jumta sateces montāža</t>
  </si>
  <si>
    <t>Jumta tekņu montāža</t>
  </si>
  <si>
    <t>Parapeta izbūve (ēkai)</t>
  </si>
  <si>
    <t>Parapeta izbūve (Nojumei)</t>
  </si>
  <si>
    <t>Parapetu skārda apdare</t>
  </si>
  <si>
    <t>Parapeta apdare ar skārdu (ēkai)</t>
  </si>
  <si>
    <t>Parapeta apdare ar skārdu (Nojumei)</t>
  </si>
  <si>
    <t>Sienu apdare ar gipškartonu pa asi 2</t>
  </si>
  <si>
    <t>sienas flīzes (30 x 60 cm, pelēki bēšas porcelāna flīzes), ar krustenisku šuvi, šuves krāsa - gaiši
pelēka, ieklātas horizontāli</t>
  </si>
  <si>
    <t>flīžu līme</t>
  </si>
  <si>
    <t>flīžu krustiņi</t>
  </si>
  <si>
    <t>fūgu java</t>
  </si>
  <si>
    <t>Sienas špaktelēšana (bez apjoma noliktavas zonā)</t>
  </si>
  <si>
    <t>Sienu krāsošana</t>
  </si>
  <si>
    <t>Porcelāna keramikas flīzes "Flakes", 30 x 30x1.5 cm, ieklāšana rindās pamīšus. Šuvju krāsa: gaiši pelēka.  Pretslīdes klase pēc EN standarta ≥R9</t>
  </si>
  <si>
    <t>Grīdas flīzēšana (iesk. Grīdlīstes)</t>
  </si>
  <si>
    <t>Hidroizolācijas ierīkošana (mitrajās telpās)</t>
  </si>
  <si>
    <t>Pāreja no dzesēšanas kamerām uz flīzēm</t>
  </si>
  <si>
    <t>Ugunsdzēšamie aparāti</t>
  </si>
  <si>
    <t>Plānu izstrāde, zīmju izvietošana</t>
  </si>
  <si>
    <t>Logs L-1</t>
  </si>
  <si>
    <t>Montāža</t>
  </si>
  <si>
    <t>Nav nepieciešams</t>
  </si>
  <si>
    <t>Grunts norakšana un izvešana</t>
  </si>
  <si>
    <t>Zemes darbi (zem ēkas) bez grunts nomaiņas</t>
  </si>
  <si>
    <t>Grunts profilēšana un blietēšana</t>
  </si>
  <si>
    <t>HD- PE aizsarglīstes cokola līmenī</t>
  </si>
  <si>
    <t>HD- PE aizsarglīstes x2</t>
  </si>
  <si>
    <t>Mūra sienu aizpildījums jumta zonā</t>
  </si>
  <si>
    <t>kpl.</t>
  </si>
  <si>
    <t>Citi darbi</t>
  </si>
  <si>
    <t>objekts</t>
  </si>
  <si>
    <t>Materiāli</t>
  </si>
  <si>
    <t>Montāžas darbi</t>
  </si>
  <si>
    <t>obj.</t>
  </si>
  <si>
    <t>Ēku un to pamatu mehanizētā demontāža</t>
  </si>
  <si>
    <t>Būvgružu utilizācija</t>
  </si>
  <si>
    <t>Būvlaukuma ierīkošana</t>
  </si>
  <si>
    <t>Tehnikas mobilizācija</t>
  </si>
  <si>
    <t>Enkuri HPM20L (gab)</t>
  </si>
  <si>
    <t>Fasādes panelis FP-1</t>
  </si>
  <si>
    <t>SP-1 režģis 34x34/40x3, 642x1378, cinkots</t>
  </si>
  <si>
    <t>Smilts 350 mm</t>
  </si>
  <si>
    <t>saite VHS</t>
  </si>
  <si>
    <t>Kopnes un saites DHS</t>
  </si>
  <si>
    <t>elementi FAS (cinkoti)</t>
  </si>
  <si>
    <t>Jumta sijas TS</t>
  </si>
  <si>
    <t>Saites HS1-HS-4</t>
  </si>
  <si>
    <t>Nojumes konstrukcijas NTS-1 - NTS3 C3 klase</t>
  </si>
  <si>
    <t>Plānsienu profils</t>
  </si>
  <si>
    <t>AVK Platforma + kāpnes PLK</t>
  </si>
  <si>
    <t>SP režģis</t>
  </si>
  <si>
    <t>pakāpieni</t>
  </si>
  <si>
    <t>Margas</t>
  </si>
  <si>
    <t>tm</t>
  </si>
  <si>
    <t>AP-4</t>
  </si>
  <si>
    <t>Siena pie rampas</t>
  </si>
  <si>
    <t>ieliekamā detaļa</t>
  </si>
  <si>
    <t>Betons C25/30, XC1</t>
  </si>
  <si>
    <t>Monolīts pārsegums (DP-1; 2; 3)</t>
  </si>
  <si>
    <t xml:space="preserve">Gāzbetona bloku nesošā ārsiena 375 mm
</t>
  </si>
  <si>
    <t xml:space="preserve">Gāzbetona starpsienas  b=150; b=200; b=300)
</t>
  </si>
  <si>
    <t>Ģipškartona starpsienas</t>
  </si>
  <si>
    <t>ģipškartona šahtsienas</t>
  </si>
  <si>
    <t>Delzsbetona kolonnu siltināšana KINGSPAN KOOLTHERM 50 (b=75)</t>
  </si>
  <si>
    <t>WC starpsiena ģērbtuvēs</t>
  </si>
  <si>
    <t>Paneļi piegādes zonas sienai</t>
  </si>
  <si>
    <t>Kingspan paneļi 60 mm</t>
  </si>
  <si>
    <t>Karkasa konstrukcija</t>
  </si>
  <si>
    <t>D -1.1</t>
  </si>
  <si>
    <t>D -1.2</t>
  </si>
  <si>
    <t>D -1.3</t>
  </si>
  <si>
    <t>D -1.4</t>
  </si>
  <si>
    <t>D -2.3 tērauda L</t>
  </si>
  <si>
    <t>D -2.8</t>
  </si>
  <si>
    <t>D -2.9</t>
  </si>
  <si>
    <t>D -2.10</t>
  </si>
  <si>
    <t>D -2.12</t>
  </si>
  <si>
    <t>D-3-1 WC lamināts L</t>
  </si>
  <si>
    <t>D-3-1 WC lamināts Kr</t>
  </si>
  <si>
    <t>V-1-1 2600x2600</t>
  </si>
  <si>
    <t>Siltumizolācija 200 mm</t>
  </si>
  <si>
    <t>J-1.1 Veikals</t>
  </si>
  <si>
    <t>J-1.2 Rampa</t>
  </si>
  <si>
    <t>Siltumizolācija 200-360 mm</t>
  </si>
  <si>
    <t>Armēta izlīdzinošā kārta</t>
  </si>
  <si>
    <t>Atdalošs slānis</t>
  </si>
  <si>
    <t>J-1.3 Nojume</t>
  </si>
  <si>
    <t>Nojumes jumta izbūve</t>
  </si>
  <si>
    <t>Dūmu lūku un AVK izvadu apdare</t>
  </si>
  <si>
    <t>Piezīme:</t>
  </si>
  <si>
    <t>Fasāde asīs A-G nav paredzēta apšūt ar Cembrit plāksnēm - piedāvājumā nav iekļauts</t>
  </si>
  <si>
    <t>Betona griestu špaktelēšana un krāsošana</t>
  </si>
  <si>
    <t>Ugunsdzēsības krānu kastes aizsargs</t>
  </si>
  <si>
    <t>Ceļu plātnes SAT aizsardzībai</t>
  </si>
  <si>
    <t>Siltummezgls</t>
  </si>
  <si>
    <t>Ievada mezgls</t>
  </si>
  <si>
    <t>Lodveida krāns metināms Naval DN50; 284409</t>
  </si>
  <si>
    <t>Filtrs čuguna ar atlokiem Zetkama DN50; PN16; 821A50C</t>
  </si>
  <si>
    <t>Spiediena starpības regulators TA DA616; 30-210 kPa DN15/Kvs-5,0.  Komeplektācijā divas impulsu caurulītes ar pievienojumu 3/8" un saskrūves ar piemetināmiem galiem</t>
  </si>
  <si>
    <t>Termometrs; l=150; 120oC</t>
  </si>
  <si>
    <t>Manometrs verificēts  ø100; 1/2", kl. 1,6; 0-16 bar</t>
  </si>
  <si>
    <t>Manometra ventilis ar izlaidi; 1/2" Genebre 3032 04</t>
  </si>
  <si>
    <t>NAVAL</t>
  </si>
  <si>
    <t>Zetkama</t>
  </si>
  <si>
    <t>IMI Hydronics</t>
  </si>
  <si>
    <t>Qvintus</t>
  </si>
  <si>
    <t>Manomer</t>
  </si>
  <si>
    <t>Genebre</t>
  </si>
  <si>
    <t>Kamstrup</t>
  </si>
  <si>
    <t>Siltummainis Kelvion GBS525-40X</t>
  </si>
  <si>
    <t>Cirkulācijas sūknis siltumapgādes sistēmai EVOPLUS D 120/220.32M</t>
  </si>
  <si>
    <t>Izplešanās trauks, V=150L</t>
  </si>
  <si>
    <t>Drošības vārsts 3/4"; 4bar</t>
  </si>
  <si>
    <t>Lodveida krāns metināms Naval DN65; 284410</t>
  </si>
  <si>
    <t>Filtrs čuguna ar atlokiem Zetkama DN65; PN16; 821A65C</t>
  </si>
  <si>
    <t>Lodveida krāns vītņu FF; Genebre DN15</t>
  </si>
  <si>
    <t>Lodveida krāns vītņu FF; Genebre DN20</t>
  </si>
  <si>
    <t>Lodveida krāns vītņu FF; Genebre DN32</t>
  </si>
  <si>
    <t>Filtrs vītņu FF, misiņš, Genebre 330204, DN15</t>
  </si>
  <si>
    <t>Vienvirziena vārsts vītņu FF, misiņš, Genebre 312104, DN15</t>
  </si>
  <si>
    <t>Manometrs verificets  ø100; 1/2", kl. 1,6; 0-6 bar</t>
  </si>
  <si>
    <t>Manometra krāns ar izlaidi; 1/2" Genebre 3032 04</t>
  </si>
  <si>
    <t>Termometrs bimetāliskais Manomer 0-120oC, 1/2" - 50mm, ø80</t>
  </si>
  <si>
    <t>Ūdens skaitītājs, T-90oC; Q3-2,5 m3/h; Q4-3,0 m3/h; Dn15; l-80 mm</t>
  </si>
  <si>
    <t>Kontrolieris Ouman C-203</t>
  </si>
  <si>
    <t>Āra gaisa temperatūras sensors TMO</t>
  </si>
  <si>
    <t>Ūdens temperatūras sensors (virsmas) TMS</t>
  </si>
  <si>
    <t>Regulējošais divgaitas vārsts V241/15/4,0, Dn15, Kvs-4,0</t>
  </si>
  <si>
    <t>Regulējošā vārsta izpildmehānisms Forta M400</t>
  </si>
  <si>
    <t>Degazācijas iekārta Flamco Vacumant Eco 600</t>
  </si>
  <si>
    <t>Siltumenerģijas skaitītājs: kalkulators Kamstrup 603, plūsmas daļa Ultraflow 54 ar kabeli 2,5m, divi temperatūras sensori Pt500 ar kabeļu garumu 3m un čaulām 65mm, Qp=10,0 m3/h; 190mm x G2B(R1 1/2”), PN16</t>
  </si>
  <si>
    <t>Metināma tērauda caurule 21,3x2,0</t>
  </si>
  <si>
    <t>Kelvion</t>
  </si>
  <si>
    <t>DAB Pumps</t>
  </si>
  <si>
    <t>Zenner</t>
  </si>
  <si>
    <t>Ouman</t>
  </si>
  <si>
    <t>Schneider Electric</t>
  </si>
  <si>
    <t>Flamco</t>
  </si>
  <si>
    <t>APKURE</t>
  </si>
  <si>
    <t>Nerus. terauda presējama caurule ar stiprinājumiem</t>
  </si>
  <si>
    <t>Melna terauda caurule ar stiprinājumiem</t>
  </si>
  <si>
    <t>Melnas terauda caurules veidgabali (t.sk. Līkumi, T-veida veidgabali, pārējas, noslēgtāpas)</t>
  </si>
  <si>
    <t>Nerus. terauda presējamas caurules veidgabali (t.sk. Līkumi, T-veida veidgabali, pārējas, noslēgtāpas)</t>
  </si>
  <si>
    <t>Paneļu tipa elektriskais radiators komplektā ar termoregulējošo vārstu montāžas stiprinājumiem</t>
  </si>
  <si>
    <t>Balansēšanas vārsts ar mērījumu uzgailiem un  iztukšošanas ventīli TA-STAD</t>
  </si>
  <si>
    <t>Gaisa sildītājs GS-3-6 (LPHW 25-1)
Qsil=8,3kW, Nel=0,28kW,  3f, 400V
0,5kPa, 0,1l/s
400V, 3f, 0,82A, kompl. Ar stiprinājumiem</t>
  </si>
  <si>
    <t>Gaisa sildītājs GS-1-2 (TLH 40-2)
Qsil=12,6kW, Nel=0,34kW, 3f, 400V
3,5kPa, 0,15l/s
400V, 3f, 0,82A, kompl. Ar stiprinājumiem</t>
  </si>
  <si>
    <t>Noslēgvārsts</t>
  </si>
  <si>
    <t xml:space="preserve">2-ceļu vārsts
CV 216 RGA DN15+TA Slider750(24V)
Kvs=0,63, 0,1l/s, 31,7kPa
</t>
  </si>
  <si>
    <t xml:space="preserve">2-ceļu vārsts
CV 216 RGA DN15+TA Slider750(24V)
Kvs=1,6, 0,15l/s, 11,1kPa
</t>
  </si>
  <si>
    <t>Automatiskais gaisa atdalītājs kompl ar noslēgventili</t>
  </si>
  <si>
    <t>Pieslēgums Gaisa sildītājiem</t>
  </si>
  <si>
    <t>Siltumizolācija Isover b-20mm ar PVC pārklājumu</t>
  </si>
  <si>
    <t>Siltumizolācija Isover b-30mm ar PVC pārklājumu</t>
  </si>
  <si>
    <t>Ūdens nolaišanas mezgls ar lodveida krānu</t>
  </si>
  <si>
    <t>Cauruļvadu hidrauliskā pārbaude</t>
  </si>
  <si>
    <t>Sistēmas marķēšanas materiāli</t>
  </si>
  <si>
    <t>Melnā terauda cauruļvadu metināšanas materiāli</t>
  </si>
  <si>
    <t>Cauruļvadu stiprinājumi</t>
  </si>
  <si>
    <t>Caurumu un kanālu veidošana</t>
  </si>
  <si>
    <t>Elektroinstalācijas un palīgmateriāli</t>
  </si>
  <si>
    <t xml:space="preserve">Nekūstīgaisa balsts </t>
  </si>
  <si>
    <t>Ugunsdrošo sienu šķērsojuma mezgls ar aizdari</t>
  </si>
  <si>
    <t xml:space="preserve">Cauruļvadu krāsotā U-veida noslēgkonstrūkcija no  ter. loksnēm GA pieslēgumiem </t>
  </si>
  <si>
    <t xml:space="preserve">2-ceļu vārsts
CV 216 RGA DN25+TA Slider750(24V)
Kvs=8, 0,79l/s, 12,2kPa
</t>
  </si>
  <si>
    <t xml:space="preserve">2-ceļu vārsts
CV 216 RGA DN20+TA Slider750(24V)
Kvs=4, 0,39l/s, 12kPa
</t>
  </si>
  <si>
    <t>Vienvirziena vārsts</t>
  </si>
  <si>
    <t xml:space="preserve">Filtrs </t>
  </si>
  <si>
    <t>Elastīgie savienojumi</t>
  </si>
  <si>
    <t>Manometrs 0-6bar ar montāzās ligzdu</t>
  </si>
  <si>
    <t>Termometrs 0-100C ar montāzās ligzdu</t>
  </si>
  <si>
    <t>t.m.</t>
  </si>
  <si>
    <t>Kermi Therm X2 Profil-V Type12 1100x400</t>
  </si>
  <si>
    <t>Kermi Therm X2 Profil-V Type12 500x300</t>
  </si>
  <si>
    <t>Kermi Therm X2 Profil-V Type33 2000x600</t>
  </si>
  <si>
    <t>CNS 75 S</t>
  </si>
  <si>
    <t>CNS 100 S</t>
  </si>
  <si>
    <t>STAD-15/14</t>
  </si>
  <si>
    <t>STAD-20</t>
  </si>
  <si>
    <t>STAD-25</t>
  </si>
  <si>
    <t>SV-10</t>
  </si>
  <si>
    <t>SV-15</t>
  </si>
  <si>
    <t>SV-20</t>
  </si>
  <si>
    <t>SV-25</t>
  </si>
  <si>
    <t>SV-32</t>
  </si>
  <si>
    <t>SV-40</t>
  </si>
  <si>
    <t>2WAY+M-15</t>
  </si>
  <si>
    <t>STAD-32</t>
  </si>
  <si>
    <t>2WAY+M-25</t>
  </si>
  <si>
    <t>2WAY+M-20</t>
  </si>
  <si>
    <t>VENTILĀCIJA</t>
  </si>
  <si>
    <t xml:space="preserve">Pieplūdes-nosūces iekārta kompl. Ar vadības bloku pieslēgums BMS (Modbus) (vadība pēc spiediena devējiem, CO2 kontrole)            </t>
  </si>
  <si>
    <t>Pieplūdes ventilators ar sekcijas aizsargsietu Lmin=+6000m3/st, Lmax=+14300m3/st, Nel=4,6kW, P=280Pa,</t>
  </si>
  <si>
    <t xml:space="preserve">Nosūces ventilators  ar sekcijas aizsargsietu Lmin=-6000m3/st,Lmax=-14300m3/st, Nel=4,6W, P=280Pa, </t>
  </si>
  <si>
    <t>rotejošs siltuma rekuperators</t>
  </si>
  <si>
    <t>Recirkulācijas sekcija ar sekcijas aizsargsietu ar modulējošo vārstu CO2 un Temp kontrolei</t>
  </si>
  <si>
    <t>kalorifers Qsil=65,3kW(60/40),</t>
  </si>
  <si>
    <t>Filtru sekcijas pieplūdē: G4/F7</t>
  </si>
  <si>
    <t>Filtru sekcijas nosūcē: F5</t>
  </si>
  <si>
    <t>termometri pieplūdes un nosūces pusē</t>
  </si>
  <si>
    <t>Apkalpošanas sekcijas</t>
  </si>
  <si>
    <t>Vibrāciju izolējošs materiāls</t>
  </si>
  <si>
    <t>Vibrāciju izolējošs rāmis</t>
  </si>
  <si>
    <t>Noslēgvārsti  ar motoriem modulējošie (ar atsperi)</t>
  </si>
  <si>
    <t>Gaisa vads</t>
  </si>
  <si>
    <t>Līkums-30</t>
  </si>
  <si>
    <t>Līkums-45</t>
  </si>
  <si>
    <t>Līkums-60</t>
  </si>
  <si>
    <t>Līkums-90</t>
  </si>
  <si>
    <t>Sānu savienojums</t>
  </si>
  <si>
    <t>Pārēja</t>
  </si>
  <si>
    <t>Gaisa vāks</t>
  </si>
  <si>
    <t>Regulēšanas vārsts</t>
  </si>
  <si>
    <t>Melnā porgūmijas siltumizolācija K-Flex ST Duct b=9mm</t>
  </si>
  <si>
    <t>Hermetizācijas materiāli</t>
  </si>
  <si>
    <t>Marķēšanas materiāli</t>
  </si>
  <si>
    <t>Elektroinstalācijas materiāli ventilatoru pieslēgšanai</t>
  </si>
  <si>
    <t>Tirīšanas lūkas</t>
  </si>
  <si>
    <t>Go 20DR</t>
  </si>
  <si>
    <t>300x150</t>
  </si>
  <si>
    <t>1200x1000</t>
  </si>
  <si>
    <t>1600x1000</t>
  </si>
  <si>
    <t>800/630</t>
  </si>
  <si>
    <t>315/250</t>
  </si>
  <si>
    <t>400/315-0</t>
  </si>
  <si>
    <t>500/400-0</t>
  </si>
  <si>
    <t>630/500-0</t>
  </si>
  <si>
    <t>1000/1000x1000</t>
  </si>
  <si>
    <t>1000x1000</t>
  </si>
  <si>
    <t>PN-2</t>
  </si>
  <si>
    <t xml:space="preserve">Pieplūdes-nosūces iekārta kompl. Ar vadības bloku (Modbus protokols) pieslēgums BMS                </t>
  </si>
  <si>
    <t>Pieplūdes ventilators L=+1200m3/st, Nel=0,7kW, P=200Pa,</t>
  </si>
  <si>
    <t xml:space="preserve">Nosūces ventilators L=-1200m3/st, Nel=0,7W, P=200Pa, </t>
  </si>
  <si>
    <t>Pretplūsmas siltummainis ar apvadvārstu</t>
  </si>
  <si>
    <t>kalorifers elektriskais Qsil=9kW, 400V, 3f, vadība no PN-2 vadības bloka -20,7 līdz -12C</t>
  </si>
  <si>
    <t xml:space="preserve">kalorifers  Qsil=2,6kW,(ūdens 60-40C) </t>
  </si>
  <si>
    <t>Filtru sekcijas pieplūdē: F7</t>
  </si>
  <si>
    <t>Filtru sekcijas nosūcē F5</t>
  </si>
  <si>
    <t>Noslēgvārsti ar motoriem</t>
  </si>
  <si>
    <t>TOPVEX SC03 HW-R-CAV</t>
  </si>
  <si>
    <t>CV31-90-3 MQXL</t>
  </si>
  <si>
    <t>500x150</t>
  </si>
  <si>
    <t>160/125</t>
  </si>
  <si>
    <t>200/500x150</t>
  </si>
  <si>
    <t>315/125</t>
  </si>
  <si>
    <t>315/200</t>
  </si>
  <si>
    <t>200/160</t>
  </si>
  <si>
    <t>250/200</t>
  </si>
  <si>
    <t>PN-3</t>
  </si>
  <si>
    <t>Pieplūdes ventilators L=+1500m3/st, Nel=0,7kW, P=200Pa,</t>
  </si>
  <si>
    <t xml:space="preserve">Nosūces ventilators L=-1500m3/st, Nel=0,7W, P=200Pa, </t>
  </si>
  <si>
    <t xml:space="preserve">kalorifers  Qsil=3,2kW,(ūdens 60-40C) </t>
  </si>
  <si>
    <t>TOPVEX SC03 HW-L-CAV</t>
  </si>
  <si>
    <t>CB 400-120-3-MQXL</t>
  </si>
  <si>
    <t>400/500x150</t>
  </si>
  <si>
    <t>N-1-N-5, P-1</t>
  </si>
  <si>
    <t>Pretvārsts</t>
  </si>
  <si>
    <t>Siets ar rāmi</t>
  </si>
  <si>
    <t xml:space="preserve">Nosūces ventilators N-1, L=215m3/st, H=100Pa, Nel=0,08kW, </t>
  </si>
  <si>
    <t>Kūstības sensors</t>
  </si>
  <si>
    <t xml:space="preserve">Nosūces ventilators N-2, L=108m3/st, H=100Pa, Nel=0,08kW, </t>
  </si>
  <si>
    <t xml:space="preserve">Nosūces ventilators N-3, Lmax=450m3/st, H=120Pa, Nel=0,115kW, </t>
  </si>
  <si>
    <t>Telpas temperatūras devējs</t>
  </si>
  <si>
    <t>Vadības bloks</t>
  </si>
  <si>
    <t>Sadales bloks</t>
  </si>
  <si>
    <t>Recirkulācijas sistēma saldēšanas kamerām P-1, L=500m3/st, H=150Pa, Nel=0,115kW</t>
  </si>
  <si>
    <t>Gaisa plūsmas sensors</t>
  </si>
  <si>
    <t>Melnā porgūmijas siltumizolācija K-Flex ST Duct b=19mm</t>
  </si>
  <si>
    <t>Ugunsdrošais caurumu aizpildīšanas materiāls atbilstoši  Hilti risinājumam</t>
  </si>
  <si>
    <t>200x100</t>
  </si>
  <si>
    <t>400x400</t>
  </si>
  <si>
    <t>100x200</t>
  </si>
  <si>
    <t>200/125</t>
  </si>
  <si>
    <t>315/160</t>
  </si>
  <si>
    <t>125/100x200</t>
  </si>
  <si>
    <t>Gaisa ieņemšana un izsviešana</t>
  </si>
  <si>
    <t xml:space="preserve"> K-1</t>
  </si>
  <si>
    <t xml:space="preserve">Ārējais freona agregāts kompl.ar vadības bloku pretveja aizsargrestēm                        </t>
  </si>
  <si>
    <t>Nel=6,1kW, 3f</t>
  </si>
  <si>
    <t>Iekšējais freona kasetes tipa dzesētājs ar kondensāta sūkni</t>
  </si>
  <si>
    <t>Qdz=6,73kW, Nel=0,04kW, 1f</t>
  </si>
  <si>
    <t>Telpas vadības bloks-vadības pults</t>
  </si>
  <si>
    <t>Modbus modulis iekšējam blokam</t>
  </si>
  <si>
    <t>Izolētā freona caurule  ar stiprinājumiem</t>
  </si>
  <si>
    <t>Veidgabali ar izolāciju</t>
  </si>
  <si>
    <t>Freons 410A</t>
  </si>
  <si>
    <t>pieslēguma sifons</t>
  </si>
  <si>
    <t>Cauruļvadu stiprinājumi pie griestiem</t>
  </si>
  <si>
    <t>Cauruļvadu stiprinājumi pie fasādes, cauruļvadu noslēg kanāls krāsots atbilstoši fasāde tonim</t>
  </si>
  <si>
    <t>Arēja bloka stiprinājumi uz platformas, tai skaitā Big Foot sistēma</t>
  </si>
  <si>
    <t>Signāl kabelis no ārēja bloka līdz iekšējiem</t>
  </si>
  <si>
    <t>PUMY-P200YKM(EURO)</t>
  </si>
  <si>
    <t>PLFY-P63VBM-E</t>
  </si>
  <si>
    <t xml:space="preserve">PROCON A1M </t>
  </si>
  <si>
    <t xml:space="preserve"> K-2</t>
  </si>
  <si>
    <t xml:space="preserve">Ārējais freona agregāts kompl.ar vadības bloku, pretveja aizsargrestēm  un ziemas kompl                     </t>
  </si>
  <si>
    <t>Nel=3,8kW, 3f</t>
  </si>
  <si>
    <t>Iekšējais freona sienas tipa dzesētājs ar kondensāta sūkni Nel=0.045kW, 1f, 0.43A, Qdz=2,0kW</t>
  </si>
  <si>
    <t>Iekšējais freona kasetes tipa dzesētājs ar kondensāta sūkni Nel=0.045kW, 1f, , Qdz=2,3kW</t>
  </si>
  <si>
    <t>Iekšējais freona kasetes tipa dzesētājs ar kondensāta sūkni Nel=0.09kW, 1f, Qdz=7,1kW</t>
  </si>
  <si>
    <t>Arēja bloka stiprinājumi uz jumta, tai skaitā Big Foot sistēma</t>
  </si>
  <si>
    <t>PUMY-SP125YKM2</t>
  </si>
  <si>
    <t>PKFY-P20VBM-E</t>
  </si>
  <si>
    <t>PLFY-P25VFM-E</t>
  </si>
  <si>
    <t>PCFY-P63VKM-E</t>
  </si>
  <si>
    <t>K-3/K-4</t>
  </si>
  <si>
    <t xml:space="preserve">Ārējais freona agregāts kompl.ar vadības bloku, pretveja aizsargrestēm   un ziemas kompl                     </t>
  </si>
  <si>
    <t>Nel=2,1kW, 1f</t>
  </si>
  <si>
    <t>Iekšējais freona sienas tipa dzesētājs ar kondensāta sūkni</t>
  </si>
  <si>
    <t>Nel=0.045kW, 1f, Qdz=7kW</t>
  </si>
  <si>
    <t>Arēja bloka stiprinājumi uz jumta,tai skaitā Big Foot sistēma</t>
  </si>
  <si>
    <t>PUZ-ZM71VHA</t>
  </si>
  <si>
    <t>PKA-M71KAL</t>
  </si>
  <si>
    <t>PN-1 iekārtas aukstumapgāde K-5</t>
  </si>
  <si>
    <t>Nel=15.55kW, 3f, 400V, 26A</t>
  </si>
  <si>
    <t>Nel=13,5kW, 3f, 400V, 22A</t>
  </si>
  <si>
    <t>Telpas vadības bloks</t>
  </si>
  <si>
    <t>Cauruļvadu stiprinājumi uz platformas, cauruļvadu noslēg kanāls krāsots atbilstoši fasāde tonim</t>
  </si>
  <si>
    <t>Arēja bloka stiprinājumi pie metalkonstrūkcijas, tai skaitā Big Foot sistēma</t>
  </si>
  <si>
    <t>Kabeļu rene freona cauruļvadu stiprināšanai</t>
  </si>
  <si>
    <t>Kabeļu renes  stiprinājumi</t>
  </si>
  <si>
    <t>PUHY-P850SKB-A1</t>
  </si>
  <si>
    <t>PAC-AH500M-J</t>
  </si>
  <si>
    <t>RC-EX1</t>
  </si>
  <si>
    <t>K-ts.</t>
  </si>
  <si>
    <t>Kabelis NYY-J-5x50mm²</t>
  </si>
  <si>
    <t>Tērauda balts RAL9010 kabeļu kanāls 100x60mm, neperforēts, ar vāku</t>
  </si>
  <si>
    <t>Tērauda balts RAL9010 kabeļu kanāls 200x60mm, neperforēts, ar vāku</t>
  </si>
  <si>
    <t>Tērauda balts RAL9010 kabeļu kanāls 100x60mm, perforēts, ar vāku</t>
  </si>
  <si>
    <t>Tērauda balts RAL9010 kabeļu kanāls 200x60mm, perforēts, ar vāku</t>
  </si>
  <si>
    <t>Tērauda balts RAL9010 kabeļu kanāls 300x60mm, perforēts, ar vāku</t>
  </si>
  <si>
    <t>Tērauda balts RAL9010 kabeļu kanāls 500x60mm, perforēts, ar vāku</t>
  </si>
  <si>
    <t>balts RAL9010 kabeļu kanāls 210x70mm</t>
  </si>
  <si>
    <t>Caurule gofrēta PEHD d=110mm</t>
  </si>
  <si>
    <t>Caurule gofrēta PEHD d=75mm</t>
  </si>
  <si>
    <t>Caurule gofrēta PEHD d=63mm</t>
  </si>
  <si>
    <t>Caurule gofrēta PEHD d=50mm</t>
  </si>
  <si>
    <t>Caurule gofrēta PEHD d=32mm</t>
  </si>
  <si>
    <t>Caurule cietā, HDPE d=25mm</t>
  </si>
  <si>
    <t>Caurule cietā, HDPE d=32mm</t>
  </si>
  <si>
    <t>Apsildes kabelis DEVI Iceguard 18, 6m</t>
  </si>
  <si>
    <t xml:space="preserve">Rozetes </t>
  </si>
  <si>
    <t>Brennenstuhl kontaktligzdu bloks</t>
  </si>
  <si>
    <t>Rozetes 3f Z/A 16A IP44 komplektā ar karbu</t>
  </si>
  <si>
    <t>Rozetes 1f CEE63A IP20 komplektā ar karbu</t>
  </si>
  <si>
    <t>Rozetes 1f Z/A 16A IP20 komplektā ar karbu</t>
  </si>
  <si>
    <t>Rozetes 1f Z/A 16A IP20 komplektā ar karbu, sarkana</t>
  </si>
  <si>
    <t>Rozetes 1f Z/A 16A IP44 komplektā ar karbu</t>
  </si>
  <si>
    <t xml:space="preserve">Rozetes 3f CEE 16A </t>
  </si>
  <si>
    <t xml:space="preserve">Rozetes 1f CEE 32A </t>
  </si>
  <si>
    <t>Rozešu bloks CEE 1f 16A Schuko + 3f 16A</t>
  </si>
  <si>
    <t>Rozetes 1f 16A Schuko</t>
  </si>
  <si>
    <t>Rozetes 1f 16A Schuko, sarkana</t>
  </si>
  <si>
    <t>Zvana poga</t>
  </si>
  <si>
    <t>Zvans</t>
  </si>
  <si>
    <t>Trauksmes (zvana) poga ar auklu</t>
  </si>
  <si>
    <t>Taustiņslēdzis (kontakta) (piena prod. plauktiem)</t>
  </si>
  <si>
    <t>Slēdzis (kontakta) (galv. sl. inventarizācijai 2/3 apg.)</t>
  </si>
  <si>
    <t>Poga (žalūziju vadības slēdzis, kontakta) žalūziju ieslēgšanai</t>
  </si>
  <si>
    <t>Izolējošais slēdzis 2P 16A</t>
  </si>
  <si>
    <t>Izolējošais slēdzis 4P 16A</t>
  </si>
  <si>
    <t>Izolējošais slēdzis 4P 40A</t>
  </si>
  <si>
    <t xml:space="preserve">Gaismekļi </t>
  </si>
  <si>
    <t>DEVI</t>
  </si>
  <si>
    <t>Brennenstuhl</t>
  </si>
  <si>
    <t xml:space="preserve">Zibensaizsardzība </t>
  </si>
  <si>
    <t>Ingesco Masta adapters 111012</t>
  </si>
  <si>
    <t>Masts 6m ar atsvariem 918212s</t>
  </si>
  <si>
    <t>Multi plus zemējuma klemme 111270</t>
  </si>
  <si>
    <t>Apaļstieple HVC 28mm</t>
  </si>
  <si>
    <t>Zemejuma stieple PVC apvalka 102075</t>
  </si>
  <si>
    <t>Zemējuma elektrods 20x1500mm 110020</t>
  </si>
  <si>
    <t>Spice elektrodam 2058</t>
  </si>
  <si>
    <t>Stieples stiprinājums jumtam 111730</t>
  </si>
  <si>
    <t>Stiprinājums pie sienas 111001</t>
  </si>
  <si>
    <t>Savienojuma klemme 8-10mm/40mm/20mm 111356</t>
  </si>
  <si>
    <t>Pretkorozijas lenta 50mm/10m 1024</t>
  </si>
  <si>
    <t>Pārsprieguma izlādnis tips 1+2 307230</t>
  </si>
  <si>
    <t>Zibenstriecienu skaitītājs</t>
  </si>
  <si>
    <t>Darbu daudzumu kopsavilkums</t>
  </si>
  <si>
    <t>Tranšejas rakšana un aizbiršana ar blietēšanu zemējuma kontūram</t>
  </si>
  <si>
    <t>Trases nospraušana</t>
  </si>
  <si>
    <t>Tehniskās dokumentācijas izgatavošana</t>
  </si>
  <si>
    <t>Objekta sagatavošana nodošanai-pieņemšanai ekspluatācijā</t>
  </si>
  <si>
    <t xml:space="preserve">Objekta sakārtošana </t>
  </si>
  <si>
    <t>Ingesco</t>
  </si>
  <si>
    <t>m.</t>
  </si>
  <si>
    <t>Akumulatoru baterijas 17Ah 12V</t>
  </si>
  <si>
    <t>Kārba modulim</t>
  </si>
  <si>
    <t>Kontroles panelis (kopā ar nepieciešamām platēm un akumulatora baterijām)</t>
  </si>
  <si>
    <t xml:space="preserve">Nolasitājs </t>
  </si>
  <si>
    <t>Nolasītājs, aprīkots ar taustiņiem</t>
  </si>
  <si>
    <t>Kustības sensors, šaurs redzamības leņķis, 18 m</t>
  </si>
  <si>
    <t>Kustības sensors, 12 m</t>
  </si>
  <si>
    <t>Dubultas darbības kustības sensors, 12 m</t>
  </si>
  <si>
    <t>Durvju aizvēršanas sirēna</t>
  </si>
  <si>
    <t xml:space="preserve">Magnētiskais kontakts metāla durvīm  </t>
  </si>
  <si>
    <t>Gala stāvokļa kontakts</t>
  </si>
  <si>
    <t xml:space="preserve"> Durvju kontrolieris</t>
  </si>
  <si>
    <t>Paplašinājuma modulis</t>
  </si>
  <si>
    <t>UTP Cat 7 4x2x0,5</t>
  </si>
  <si>
    <t>UTP 4x2x0,5, Cat 5e</t>
  </si>
  <si>
    <t xml:space="preserve">Caurule d=32 mm </t>
  </si>
  <si>
    <t>Dūmu lūka</t>
  </si>
  <si>
    <t xml:space="preserve">kompl.  </t>
  </si>
  <si>
    <t xml:space="preserve">Vadības pults </t>
  </si>
  <si>
    <t xml:space="preserve">Vadības pults    Actulux SV 48V-24A </t>
  </si>
  <si>
    <t>RT 45</t>
  </si>
  <si>
    <t xml:space="preserve">gab. </t>
  </si>
  <si>
    <t xml:space="preserve">Kabelis   </t>
  </si>
  <si>
    <t>(N)HXH FE180/E30 4x2,5 mm2</t>
  </si>
  <si>
    <t xml:space="preserve">m. </t>
  </si>
  <si>
    <t xml:space="preserve">Kabelis  </t>
  </si>
  <si>
    <t>JE-H(St)H-FE 180/E30 8x2x0.8</t>
  </si>
  <si>
    <t xml:space="preserve"> (N)HXH -FE 180/E30 3x1.5 mm</t>
  </si>
  <si>
    <t xml:space="preserve">kompl. </t>
  </si>
  <si>
    <t>Caurules un stiprināšans materiāli</t>
  </si>
  <si>
    <t xml:space="preserve">Caurule gofrēta d. 110 mm, grīdas kanāls ar ievilkšanas virvi </t>
  </si>
  <si>
    <t xml:space="preserve">Caurule gofrēta d. 50 mm, grīdas kanāls ar ievilkšanas virvi </t>
  </si>
  <si>
    <t xml:space="preserve">Caurule gofrēta d. 32 mm, grīdas kanāls  ar ievilkšanas virvi </t>
  </si>
  <si>
    <t xml:space="preserve">Caurule  (PVC)d=16mm </t>
  </si>
  <si>
    <t xml:space="preserve">Caurule  (PVC)d=32mm </t>
  </si>
  <si>
    <t xml:space="preserve">Caurule (PVC) d=50mm </t>
  </si>
  <si>
    <t>Kabeļu  kanāls 60x60mm (OBO Bettermann)</t>
  </si>
  <si>
    <t>Kabeļu rene (neperforēta) 100x60 mm (OBO Bettermann)</t>
  </si>
  <si>
    <t>Kabeļu rene (neperforēta) 200x60mm (OBO Bettermann)</t>
  </si>
  <si>
    <t>Kabeļu rene (neperforēta) 300x60mm(OBO Bettermann)</t>
  </si>
  <si>
    <t>Kabeļu rene (perforēta) 100x60 mm (OBO Bettermann)</t>
  </si>
  <si>
    <t>Kabeļu rene (perforēta) 200x60mm(OBO Bettermann)</t>
  </si>
  <si>
    <t>Kabeļu rene (perforēta) 300x60mm (OBO Bettermann)</t>
  </si>
  <si>
    <t>Kabeļu rene (perforēta) 400x60 mm (OBO Bettermann)</t>
  </si>
  <si>
    <t>Kabeļu rene (perforēta) 500x60mm (OBO Bettermann)</t>
  </si>
  <si>
    <t>Kabeļu renes stiprinājuma materiāli (OBO Bettermann)</t>
  </si>
  <si>
    <t xml:space="preserve">Citi stiprināšanas materiāli </t>
  </si>
  <si>
    <t>Plauktu pārejas elementi</t>
  </si>
  <si>
    <t>Vent. kameras apakšregulators un vadības pults</t>
  </si>
  <si>
    <t>Vent. kameras apakšregulators un dūmu detektors</t>
  </si>
  <si>
    <t>PLC</t>
  </si>
  <si>
    <t>L-BOX</t>
  </si>
  <si>
    <t>LE1</t>
  </si>
  <si>
    <t>VN1</t>
  </si>
  <si>
    <t>SA1, SA2</t>
  </si>
  <si>
    <t>KP</t>
  </si>
  <si>
    <t>VS</t>
  </si>
  <si>
    <t>KV1</t>
  </si>
  <si>
    <t>KV2</t>
  </si>
  <si>
    <t>VK-VP1</t>
  </si>
  <si>
    <t>VK-VP2</t>
  </si>
  <si>
    <t>VK-VP3</t>
  </si>
  <si>
    <t>VP-OU</t>
  </si>
  <si>
    <t>TEK.x.x</t>
  </si>
  <si>
    <t>TE0/BT0</t>
  </si>
  <si>
    <t>TH0/BM0</t>
  </si>
  <si>
    <t>TE.x/BT.x</t>
  </si>
  <si>
    <t>TH/ BM</t>
  </si>
  <si>
    <t>TE-GA</t>
  </si>
  <si>
    <t>PJ-GA</t>
  </si>
  <si>
    <t>SS.x</t>
  </si>
  <si>
    <t>FS-OT1/PDS-P1</t>
  </si>
  <si>
    <t>VA1…VA6</t>
  </si>
  <si>
    <t>GA</t>
  </si>
  <si>
    <t>DK-RK</t>
  </si>
  <si>
    <t>DD.x</t>
  </si>
  <si>
    <t>Vadības automātikas bloks un programmējams loģiskais kontrolieris (sub-kontrolieris), ar integrētu WEB serveri, Modbus RS485 un Ethernet komunikācija</t>
  </si>
  <si>
    <t>Kondicionieru vadības bloks ar komplektējamo sienas temperatūras sensoru</t>
  </si>
  <si>
    <t>Tirdzniecības zāles vent. kameras apakšregulators un vadības pults</t>
  </si>
  <si>
    <t>Personāla telpas vent. kameras apakšregulators un vadības pults</t>
  </si>
  <si>
    <t>Noliktavas zonas vent. kameras apakšregulators un vadības pults</t>
  </si>
  <si>
    <t>Kopā ar kondicionieriem komplektējams sienas temperatūras sensors</t>
  </si>
  <si>
    <t>Vent. kameras apakšregulators un āra gaisa temperatūras sensors</t>
  </si>
  <si>
    <t>Vent. kameras apakšregulators un āra gaisa mitruma sensors</t>
  </si>
  <si>
    <t>Vent. kameras apakšregulators un telpas gaisa temperatūras sensors</t>
  </si>
  <si>
    <t>Vent. kameras apakšregulators un telpas gaisa mitruma sensors</t>
  </si>
  <si>
    <t>Vent. kameras apakšregulators un gaisa aizkaru temperatūras sensors</t>
  </si>
  <si>
    <t>Vent. kameras apakšregulators un gaisa aizkaru durvju stāvokļa sensors</t>
  </si>
  <si>
    <t>Vent. kameras apakšregulators un telpas gaisa temperatūras, un kvalitātes (CO2) sensors</t>
  </si>
  <si>
    <t>CO(BQ1)-TE</t>
  </si>
  <si>
    <t>TE1,TE2, TE3</t>
  </si>
  <si>
    <t>R1, R2</t>
  </si>
  <si>
    <t>PDS</t>
  </si>
  <si>
    <t>SPDS</t>
  </si>
  <si>
    <t>TH</t>
  </si>
  <si>
    <t>TS</t>
  </si>
  <si>
    <t>HS1</t>
  </si>
  <si>
    <t>PT1</t>
  </si>
  <si>
    <t>VN</t>
  </si>
  <si>
    <t>FG1, FG2</t>
  </si>
  <si>
    <t>FG3</t>
  </si>
  <si>
    <t>YV1</t>
  </si>
  <si>
    <t>Rullo žalūziju iekārtas</t>
  </si>
  <si>
    <t>WAREMA</t>
  </si>
  <si>
    <t>Roku mazgātne Laufen ar hromētu sifonu, izteku, diviem lenķveida krāniem un bezkontakta jaucējkrānu Oras Electra 6104 (elektrobarošana), ar cieto ūdensvada cauruļvada pievadu (sanmezglos)</t>
  </si>
  <si>
    <t>Roku mazgātne Laufen Liberty ar hromētu sifonu, izteku, diviem lenķveida krāniem un bezkontakta jaucējkrānu Oras Electra 6104 (elektrobarošana), ar cieto ūdensvada cauruļvada pievadu (invalīdu sanmezglā)</t>
  </si>
  <si>
    <t>Izlietne no nerūsējošā tērauda Sanela SLVN1 ar plastm.sifonu, izteku, diviem lenķveida krāniem un uz sienas montējamo jaucējkrānu Schell Vitus VW-EH-M, ar cieto ūdensvada cauruļvada pievadu (Tīrīšanas mašīnas novietošanas vieta)</t>
  </si>
  <si>
    <t>Izlietne no nerūsējošā tērauda FRANKE EFN 614-78 ar plastm.sifonu, izteku, diviem lenķveida krāniem un jaucējkrānu FRANKE BAT LEDA , ar cieto ūdensvada cauruļvada pievadu (Personāla telpa)</t>
  </si>
  <si>
    <t>Klozetpods Laufen (invalīdu WC) ar montāžas rāmi, ar dubultās skalošanas pogu, sedriņķi, vāku, KID-MAN turētāju komplektu (invalīdu sanmezglā)</t>
  </si>
  <si>
    <t>Klozetpods Laufen ar montāžas rāmi, ar dubultās skalošanas pogu, sedriņķi, vāku.</t>
  </si>
  <si>
    <t>Urināls Laufen Caprino ar montāžas rāmi, sifonu un skalojamo krānu Geberit HyBasic Chrom  (elektrobarošana)</t>
  </si>
  <si>
    <t>UGUNSDZĒSĪBAS ŪDENSVADS Ū2</t>
  </si>
  <si>
    <t>Puspagrieziena vārsts ar elektropiedziņu</t>
  </si>
  <si>
    <t>Ugunsdzēsības kaste HW-25 W-K-30 "SH" (iebūvējamā) 750x1000x250 mm komplektā ar krānu (alumīnija, 25mm,) ar savienojumu; šļūteņu savienojumi; šļūtene 25mm (puscietā, 30m); stobrs (regulējams) un ugunsdzēšamo aparātu 6-12 kg</t>
  </si>
  <si>
    <t>Ugunsdzēsības kaste HW-25 N-K-30 "SH" (virsapmetuma) 790x1040x250 mm komplektā ar krānu (alumīnija, 25mm,) ar savienojumu; šļūteņu savienojumi; šļūtene 25mm (puscietā, 30m); stobrs (regulējams) un ugunsdzēšamo aparātu 6-12 kg</t>
  </si>
  <si>
    <t>Tērauda melnās caurules ar veidgabaliem un stiprinājumiem</t>
  </si>
  <si>
    <t>Cauruļvada krāsošana ar gruntskrāsu (2 kārtas)</t>
  </si>
  <si>
    <t>SADZĪVES KANALIZĀCIJA K1</t>
  </si>
  <si>
    <t>Kanalizācijas plastmasas caurule ar fasondaļām un stiprinājumiem, zem grīdas</t>
  </si>
  <si>
    <t>Kanalizācijas plastmasas caurule ar fasondaļām un stiprinājumiem, virs grīdas</t>
  </si>
  <si>
    <t>Izvads grīdas līmenī priekš vitrīnām</t>
  </si>
  <si>
    <t>110x50</t>
  </si>
  <si>
    <t>viet.</t>
  </si>
  <si>
    <t>Tīrītājs ar NT lūciņu grīdā (AISI 304, 200x200mm) slodzes klase M125</t>
  </si>
  <si>
    <t>NT traps EG225 ar L15 slodzes kl. pretslīdes režģi, vertik.izv. DN100</t>
  </si>
  <si>
    <t>Revīzija uz stāvvada</t>
  </si>
  <si>
    <t>Ugunsdrošā manžete ugunsdrošo konstrukciju šķērsošanas vietā</t>
  </si>
  <si>
    <t>Jumta konstrukcijas šķērsojums un hermetizācija (vēdināšanai)</t>
  </si>
  <si>
    <t>LIETUS KANALIZĀCIJA K2</t>
  </si>
  <si>
    <t>NT traps EG225 ar L15 slodzes kl., vertik.izv. DN100</t>
  </si>
  <si>
    <t>NT traps EG225 ar L15 slodzes kl., vertik.izv. DN100 ar elektroapsildi</t>
  </si>
  <si>
    <t>RAŽOŠANAS KANALIZĀCIJA K3</t>
  </si>
  <si>
    <t>Izvads grīdas līmenī priekš ceptuves</t>
  </si>
  <si>
    <t>Izvads grīdas līmenī priekš izlietnes ceptuvē</t>
  </si>
  <si>
    <t>Pārseguma konstrukcijas šķērsojums un hermetizācija (vēdināšanai)</t>
  </si>
  <si>
    <t>Izlietne no nerūsējošā tērauda ar plastm.sifonu, izteku, diviem lenķveida krāniem un jaucējkrānu (ar elastīgu šļūteni un dušas galvu), ar cieto ūdensvada cauruļvada pievadu (Ceptuve)</t>
  </si>
  <si>
    <t>KONDENSĀTA NOVADĪŠANAS KANALIZĀCIJA K4</t>
  </si>
  <si>
    <t>Pievienojums pie kondicioniera iekārtas un AHU iekārtas</t>
  </si>
  <si>
    <t>Sifons ar lodi</t>
  </si>
  <si>
    <t>AUKSTAIS ŪDENSVADS Ū1</t>
  </si>
  <si>
    <t>Laistīšanas krāns (neaizsalstošs)</t>
  </si>
  <si>
    <t>Mehāniskais filtrs F76S</t>
  </si>
  <si>
    <t>Manometrs ar tukšošanas krānu</t>
  </si>
  <si>
    <t>Kaļamā ķeta caurule ar veidgabaliem un stiprinājumiem</t>
  </si>
  <si>
    <t>Daudzslāņu kompozītmateriālu cauruļvads ar veidgabaliem un stiprinajumiem</t>
  </si>
  <si>
    <t>Daudzslāņu kompozītmateriālu cauruļvads ar veidgabaliem un stiprinajumiem grīdā</t>
  </si>
  <si>
    <t>Lodveida krāns</t>
  </si>
  <si>
    <t>Pretvārsts RV181</t>
  </si>
  <si>
    <t>Pretvārsts CA295A</t>
  </si>
  <si>
    <t>Pretvārsts BA295S</t>
  </si>
  <si>
    <t xml:space="preserve">Dubultkrāns NA Comfort ar uzgali šļūtenes pievienojumam </t>
  </si>
  <si>
    <t>Izolācija kaučuka q=13 mm ACE PLUS</t>
  </si>
  <si>
    <t>DN15</t>
  </si>
  <si>
    <t>DN20</t>
  </si>
  <si>
    <t>DN50</t>
  </si>
  <si>
    <t>DN100</t>
  </si>
  <si>
    <t>50x4.5</t>
  </si>
  <si>
    <t>40x4.0</t>
  </si>
  <si>
    <t>32x3.0</t>
  </si>
  <si>
    <t>25x2.5</t>
  </si>
  <si>
    <t>20x2.25</t>
  </si>
  <si>
    <t>16x2.2</t>
  </si>
  <si>
    <t>DN40</t>
  </si>
  <si>
    <t>DN32</t>
  </si>
  <si>
    <t>20-50</t>
  </si>
  <si>
    <t>KARSTAIS ŪDENSVADS T3</t>
  </si>
  <si>
    <t>Tilpuma ūdens sildītājs V=15 l GT15U ar drošības armatūru</t>
  </si>
  <si>
    <t>Caurplūdes ūdens sildītājs DNM 6 ar drošības armatūru</t>
  </si>
  <si>
    <t>Esošo tīklu demontāža un utilizācija</t>
  </si>
  <si>
    <t>Asfalta seguma demontāža</t>
  </si>
  <si>
    <t>Universālais adapters ar atloku De110/Dn100</t>
  </si>
  <si>
    <t>Lodveida krāns 1"</t>
  </si>
  <si>
    <t>Mezglu stiprinājumu komplekts</t>
  </si>
  <si>
    <t>MATERIĀLI</t>
  </si>
  <si>
    <t>3-dzīslu kabelis NYM 3 x 1,5</t>
  </si>
  <si>
    <t>Kompensācijas spilvens 1100x200h mm</t>
  </si>
  <si>
    <t>Pamatu bloks FBS-12-4-3 T</t>
  </si>
  <si>
    <t>Ķeta vāks (viegla tipa)</t>
  </si>
  <si>
    <t>Smilts bez māla un akmeņu piejaukuma</t>
  </si>
  <si>
    <t>Bitums</t>
  </si>
  <si>
    <t>Palīgmateriāli</t>
  </si>
  <si>
    <t>DARBU APJOMI</t>
  </si>
  <si>
    <t>Signalizācijas sistēmas montāža</t>
  </si>
  <si>
    <t>Grunts izstrāde ar ekskavatoru ar kausa tilpumu 0.65 m3 ar aizvešanu</t>
  </si>
  <si>
    <t>Grunts izstrāde bez mehānismu pielietošanas</t>
  </si>
  <si>
    <t>Pamatnes ierīkošana zem cauruļvadiem no smilts bez māla un akmeņu piejaukuma q=0.15 m</t>
  </si>
  <si>
    <t>Tranšeju aizbēršana ar smilti bez māla un akmeņu piejaukuma ar ekskavatoru ar sekojošu blietēšanu pa kārtām 0.20 m un planēšanu ar roku darbu</t>
  </si>
  <si>
    <t>Tranšeju aizbēršana ar grunti ar buldozeru, blietējot kārtām ar elektroblieti</t>
  </si>
  <si>
    <t>Celtniecības darbi</t>
  </si>
  <si>
    <t>Labiekārtošanas darbi</t>
  </si>
  <si>
    <t>Izol.gala uzmava Ø60/140</t>
  </si>
  <si>
    <t>Elastīgais ievads Ø140</t>
  </si>
  <si>
    <t>Termināls</t>
  </si>
  <si>
    <t>Tērauda bezšuves caurules Dn50 (60,3*2,9)</t>
  </si>
  <si>
    <t>Tērauda līkums 90° Dn50</t>
  </si>
  <si>
    <t>Lodveida krāns Dn15 Pn40 atgaisošanai</t>
  </si>
  <si>
    <t>Izolācija 60*80mm PS 100</t>
  </si>
  <si>
    <t>Izolācija 60*50mm PS 100</t>
  </si>
  <si>
    <t>Pārklājums PVC</t>
  </si>
  <si>
    <t>PVC līkums 90° 219</t>
  </si>
  <si>
    <t>PVC līkums 90° 154</t>
  </si>
  <si>
    <t>Krāsa-grunts</t>
  </si>
  <si>
    <t>Cementa java (1:3)</t>
  </si>
  <si>
    <t>Izol.vertik.līkuma Ø60/140 montāža</t>
  </si>
  <si>
    <t>Tērauda cauruļvadu Dn50 montāža</t>
  </si>
  <si>
    <t>Lodveida krāna Dn15 atgais. Montāža</t>
  </si>
  <si>
    <t>Ievada hermetizācija</t>
  </si>
  <si>
    <t>Tērauda cauruļvadu krāsošana 2 reizes</t>
  </si>
  <si>
    <t>Tērauda cauruļvadu Dn50 izolēšana</t>
  </si>
  <si>
    <t>Caurumu betonēšana</t>
  </si>
  <si>
    <t>Plastmasas aka PEH 800x650</t>
  </si>
  <si>
    <t>Kabeļu akas PEH uzstādīšana</t>
  </si>
  <si>
    <t xml:space="preserve">Demontāžas darbi </t>
  </si>
  <si>
    <t xml:space="preserve">obj. </t>
  </si>
  <si>
    <t>Kabeļu kanalizācijas caurule 63mm, cieta (HDPE)</t>
  </si>
  <si>
    <t>Darbu izmaksas.</t>
  </si>
  <si>
    <t>Tranšejas rakšana un aizbēršana viena līdz divu kabeļu (caurules) gūldīšanai 1m dziļumā ar rokām</t>
  </si>
  <si>
    <t>Materiālu izmaksas.</t>
  </si>
  <si>
    <t>Kabeļa brīdinājuma lenta, platums 125mm</t>
  </si>
  <si>
    <t>Montāžas palīgmateriāli</t>
  </si>
  <si>
    <t>0,4kV KL izbūve.</t>
  </si>
  <si>
    <t>Tranšejas rakšana un aizbēršana viena līdz divu kabeļu (caurules) guldīšanai 0.7m dziļumā</t>
  </si>
  <si>
    <t>Tranšejas rakšana un aizbēršana viena līdz divu kabeļu (caurules) guldīšanai 0.7m dziļumā ar rokām</t>
  </si>
  <si>
    <t>ZS plastmasas izolācijas kabeļa 185 mm2 un lielāka gala apdare</t>
  </si>
  <si>
    <t>Caurules montāža ēkas pamatos, sienā</t>
  </si>
  <si>
    <t>Vertikālā zemētāja dziļumā līdz 5 m montāža</t>
  </si>
  <si>
    <t>El. kabelis AXPK-4x240</t>
  </si>
  <si>
    <t>Gala apdare EPKT 0063 (150-240mm2)</t>
  </si>
  <si>
    <t>Aizsargcaurule PE d110mm (450N, 2.klase)</t>
  </si>
  <si>
    <t>Aizsargcaurule PE d110mm (450N, 2.klase) (pirms uzskaite, sadalē)</t>
  </si>
  <si>
    <t>Aizsargcaurule PE d110mm (450N, 2.klase) (pēc uzskaite, sadalē)</t>
  </si>
  <si>
    <t>Kabeļa brīdinājuma lenta, platums 80mm</t>
  </si>
  <si>
    <t>Drošinātājs, NH-2, 250 A</t>
  </si>
  <si>
    <t>El. sadale IUSR-400-250/5</t>
  </si>
  <si>
    <t>Sadalnes pamatne, IUSR-P</t>
  </si>
  <si>
    <t>Keramzīts</t>
  </si>
  <si>
    <t xml:space="preserve">Kabeļu ievada noblīvējums </t>
  </si>
  <si>
    <t>Zemējuma komplekts sadalnei</t>
  </si>
  <si>
    <t>l</t>
  </si>
  <si>
    <t>Kabeļa brīdinājuma lente, 125mm</t>
  </si>
  <si>
    <t>Celtniecības smilts</t>
  </si>
  <si>
    <t>Šķembas (zem apg. staba pamatiem)</t>
  </si>
  <si>
    <t>Tranšejas rakšana un aizbēršana ar blietēšanu 1 kabelim (1 caurulei)</t>
  </si>
  <si>
    <t>Plastmasas caurules guldīšana gatavā tranšejā</t>
  </si>
  <si>
    <t>Kabeļa brīdinājuma lentas ieklāšana</t>
  </si>
  <si>
    <t>ZS kabeļa līdz 35 mm2 ievēršana proj. caurulē</t>
  </si>
  <si>
    <t xml:space="preserve">ZS sausā kabeļa līdz 35 mm2 gala apdare </t>
  </si>
  <si>
    <t>Nozarošanas spaiļu montāža</t>
  </si>
  <si>
    <t>Apgaismošanas balsta montāža ar konsoli</t>
  </si>
  <si>
    <t>Apgaismošanas balsta betona pamata montāža</t>
  </si>
  <si>
    <t>Gaismekļa montāža</t>
  </si>
  <si>
    <t>Šķembas ieklāšana (zem apg. staba pamatiem)</t>
  </si>
  <si>
    <t>Liekas grunts aizvešana</t>
  </si>
  <si>
    <t>Elektropārvades līnijas ģeodēziskā kontrolkartēšana</t>
  </si>
  <si>
    <t>GVL kabeļa demontāža</t>
  </si>
  <si>
    <t>Ietves asfaltbetona seguma demontāža</t>
  </si>
  <si>
    <t>Ielu (brauktuvju) asfaltbetona seguma demontāža</t>
  </si>
  <si>
    <t>Cinkots metāla stabs (H=8,5m)</t>
  </si>
  <si>
    <t>Apgaismes konsole, T veida (H=0,3m, L=0,3m, 5grad.)</t>
  </si>
  <si>
    <t>Apg. staba pamats DBP-13</t>
  </si>
  <si>
    <t>Apgaismojuma staba gumijas blīve GB-RG</t>
  </si>
  <si>
    <t>Gaismeklis BGP213 LED75-4S 740 I DX10, 7600lm, 50W, IP66, IK09</t>
  </si>
  <si>
    <t>Apgaismošanas balsta montāža bez konsoles</t>
  </si>
  <si>
    <t>darbi</t>
  </si>
  <si>
    <t>Darbi</t>
  </si>
  <si>
    <t>El. kabelis CYKY-5x6</t>
  </si>
  <si>
    <t>El. kabelis CYKY-3x2,5</t>
  </si>
  <si>
    <t>El. kabelis CYKY-3x1,5</t>
  </si>
  <si>
    <t>Gala apdare SEH5 65-15</t>
  </si>
  <si>
    <t>Nozarošanas spaiļu komplekts SV15</t>
  </si>
  <si>
    <t>Automātslēdzis, C6A, 230V, 6kA</t>
  </si>
  <si>
    <t>PEHD caurule ø 63mm, 2.klase (450N)</t>
  </si>
  <si>
    <t>PEHD caurule ø 63mm, 3.klase (750N)</t>
  </si>
  <si>
    <t>PEHD caurule ø 63mm, 2.klase (450N) - rezerves caurules</t>
  </si>
  <si>
    <t>PEHD caurule ø 63mm, 3.klase (750N) - rezerves caurules</t>
  </si>
  <si>
    <t>Vāki rezerves caurulēm ø63</t>
  </si>
  <si>
    <t>Tranšejas rakšana un aizbēršana ar blietēšanu 4 kabeļiem (4 caurulēm)</t>
  </si>
  <si>
    <t>Tranšejas rakšana un aizbēršana ar blietēšanu 5 kabeļiem (5 caurulēm)</t>
  </si>
  <si>
    <t>ZS kabeļa līdz 240 mm2 ievēršana proj. caurulē</t>
  </si>
  <si>
    <t xml:space="preserve">ZS sausā kabeļa līdz 240 mm2 gala apdare </t>
  </si>
  <si>
    <t>Komutācijas automātu montāža</t>
  </si>
  <si>
    <t>Kabeļu ievada noblīvējuma montāža</t>
  </si>
  <si>
    <t>Caurules vāku montāža</t>
  </si>
  <si>
    <t>El. kabelis CYKY-5x10</t>
  </si>
  <si>
    <t>El. kabelis CYKY-5x2.5</t>
  </si>
  <si>
    <t>Gala apdare EPKT-0063</t>
  </si>
  <si>
    <t>Kabeļu kurpe SAL 4.2</t>
  </si>
  <si>
    <t>Kontaktligzda ar zemēšanas kontaktu 32A, 400V, IP-54</t>
  </si>
  <si>
    <t>Metāla el. sadale, 300x200x150, IP-66, ar stiprinājumiem pie apg. staba, ar atslēgu</t>
  </si>
  <si>
    <t>El. sadales zemējums</t>
  </si>
  <si>
    <t>PEHD caurule ø 110mm, 2.klase (450N)</t>
  </si>
  <si>
    <t>PEHD caurule ø 110mm, 3.klase (750N)</t>
  </si>
  <si>
    <t>PEHD caurule ø 75mm, 2.klase (450N)</t>
  </si>
  <si>
    <t>PEHD caurule ø 110mm, 3.klase (750N) - rezerves caurules</t>
  </si>
  <si>
    <t>Vāki rezerves caurulēm ø110</t>
  </si>
  <si>
    <t>Vāki rezerves caurulēm ø75</t>
  </si>
  <si>
    <t>Tranšejas rakšana un aizbēršana ar blietēšanu 3 kabeļiem (3 caurulēm)</t>
  </si>
  <si>
    <t>Tranšejas rakšana un aizbēršana ar blietēšanu 6 kabeļiem (6 caurulēm)</t>
  </si>
  <si>
    <t>Tranšejas rakšana un aizbēršana ar blietēšanu 1 kabelim (1 caurulei) - dem. kabeļiem</t>
  </si>
  <si>
    <t>Sadalnes stiprināšana (apg. staba)</t>
  </si>
  <si>
    <t>Zemējuma montāža (sadalei)</t>
  </si>
  <si>
    <t>Rozetes montāža</t>
  </si>
  <si>
    <t>Tvaika izolācija zem saldējamām kamerām</t>
  </si>
  <si>
    <t>Salizturīgās kārtas ( Nestspēja 60 Mpa) būvniecība zem ietvēm</t>
  </si>
  <si>
    <t>Minerālmateriālu maisījums, 2/5 (h=3cm) (ietves)</t>
  </si>
  <si>
    <t>Minerālmateriālu maisījums 0/45, N-III klase (h=15cm) (ietves)</t>
  </si>
  <si>
    <t>Betona bruģakmens pelēks
200x100x60mm</t>
  </si>
  <si>
    <t>Ietves apmale 
Izmēri: 1000x80x200 (mm)</t>
  </si>
  <si>
    <t>Salizturīgās kārtas ( Nestspēja 90 Mpa) būvniecība zem brauktuvēm</t>
  </si>
  <si>
    <t>Minerālmateriālu maisījums 0/56 (brauktuvēs)</t>
  </si>
  <si>
    <t>A/b dilumkārta AC 11 surf ar PMB -  4cm</t>
  </si>
  <si>
    <t>A/b saistkārta AC 22 base/bin - 10cm</t>
  </si>
  <si>
    <t>Ielas apmale 
Izmēri: 1000x150x300 (mm)</t>
  </si>
  <si>
    <t>Ielas apmale 
Izmēri: 1000x150x220 (mm)</t>
  </si>
  <si>
    <t>Ielas apmale 
Izmēri: 1000x150x220K (mm)</t>
  </si>
  <si>
    <t>Ielas apmale 
Izmēri: 1000x150x220L (mm)</t>
  </si>
  <si>
    <t>Augsnes kārtas ieklāšana (h=15cm) un apsēšana ar ilggadīgu zālāju sēklām</t>
  </si>
  <si>
    <t>Ceļa zīmes projektējamās</t>
  </si>
  <si>
    <t>2. grupa. Priekšrocības zīmes</t>
  </si>
  <si>
    <t>Ceļa zīme nr. 206</t>
  </si>
  <si>
    <t>5. grupa. Norādījuma zīmes</t>
  </si>
  <si>
    <t>Ceļa zīme nr. 529</t>
  </si>
  <si>
    <t>Ceļa zīme nr. 530</t>
  </si>
  <si>
    <t>Ceļa zīme nr. 533</t>
  </si>
  <si>
    <t>Ceļa zīme nr. 534</t>
  </si>
  <si>
    <t>Ceļa zīme nr. 537</t>
  </si>
  <si>
    <t>8. grupa. Papildzīmes</t>
  </si>
  <si>
    <t>Ceļa zīme nr. 806</t>
  </si>
  <si>
    <t>Ceļa zīme nr. 807</t>
  </si>
  <si>
    <t>Ceļa zīme nr. 840</t>
  </si>
  <si>
    <t>Ceļa zīme nr. 844</t>
  </si>
  <si>
    <t>Ceļa zīme nr. 849</t>
  </si>
  <si>
    <t>Informatīvas tirdzniecības centra norādes</t>
  </si>
  <si>
    <t>Ceļa zīmju balsti</t>
  </si>
  <si>
    <t>Horizontālais marķējums</t>
  </si>
  <si>
    <t>Marķējuma ieklāšana ar termoplastu:</t>
  </si>
  <si>
    <t>Brauktuves a/b seguma uz šķembu pamata (H = 40 cm) demontāža un aizvešana uz atbērtni</t>
  </si>
  <si>
    <t>Ietves a/b seguma uz šķembu pamata (H = 15 cm) demontāža un aizvešana uz atbērtni</t>
  </si>
  <si>
    <t>Ielas betona apmaļu demontāža un aizvešana uz atbērtni</t>
  </si>
  <si>
    <t>Ietves betona apmaļu demontāža un aizvešana uz atbērtni</t>
  </si>
  <si>
    <t>Cinkoti laternu aizsargstabi, d=114mm, pildīti ar betonu t=3mm. Ar betona pamatu.</t>
  </si>
  <si>
    <t>Drošības stabs,,h=1m, d=0.1m</t>
  </si>
  <si>
    <t>Reklāmas pilona uzstādīšana</t>
  </si>
  <si>
    <t>Atkritumu urna VANDAL75</t>
  </si>
  <si>
    <t>Velo novietne Kaare 1000 Extery</t>
  </si>
  <si>
    <t>Esošu koku saglabāšana un vainaga kopšana</t>
  </si>
  <si>
    <t>Betona bruģakmens antracīts
200x100x80mm</t>
  </si>
  <si>
    <t>A/b virskārta AC-8 ietvei - 4cm</t>
  </si>
  <si>
    <t>3 grupa. Aizlieguma zīmes</t>
  </si>
  <si>
    <t>Ceļa zīme nr. 326</t>
  </si>
  <si>
    <t>4. grupa. Rīkojuma zīmes</t>
  </si>
  <si>
    <t>Ceļa zīme nr. 402</t>
  </si>
  <si>
    <t>Betona seguma uz šķembu pamta (H= 60 cm) demontāža un aizvešana uz atbērtni</t>
  </si>
  <si>
    <t>Vadulu uzstādīšana piegādes zonā - termiski cinkotas, apaļas d=159mm, caurules pie zemes.</t>
  </si>
  <si>
    <t>Plastmasas caurules guldīšana gatavā tranšejā - rezerves caurules</t>
  </si>
  <si>
    <t>Caurules montāža ēkas pamatos</t>
  </si>
  <si>
    <t>Adrese: Rīga, Deglava iela 160</t>
  </si>
  <si>
    <t>Objekts: Tirdzniecības centra jaunbūve, esošo ēku demontāža</t>
  </si>
  <si>
    <r>
      <t xml:space="preserve">Pamatus siju montāža </t>
    </r>
    <r>
      <rPr>
        <sz val="10"/>
        <color indexed="10"/>
        <rFont val="Arial Narrow"/>
        <family val="2"/>
        <charset val="204"/>
      </rPr>
      <t>(43,7 m3)</t>
    </r>
  </si>
  <si>
    <r>
      <t>Cokola siju montāža</t>
    </r>
    <r>
      <rPr>
        <sz val="10"/>
        <color indexed="10"/>
        <rFont val="Arial Narrow"/>
        <family val="2"/>
        <charset val="204"/>
      </rPr>
      <t xml:space="preserve"> (10,6 m3)</t>
    </r>
  </si>
  <si>
    <t>200x200x2000</t>
  </si>
  <si>
    <t>Mūris 100 mm</t>
  </si>
  <si>
    <t>Dūmu lūka "ORIVENT 01" 1200x1800</t>
  </si>
  <si>
    <t>Ss -  1.1</t>
  </si>
  <si>
    <t>Ss -  1.2</t>
  </si>
  <si>
    <t>Durvis Ss1-2 (2300x2000)</t>
  </si>
  <si>
    <t>Durvis Ss1-3 (1250x2400)</t>
  </si>
  <si>
    <t>Ss -  1.3 (kabatas)</t>
  </si>
  <si>
    <t>J-1.5 Rampas jumts</t>
  </si>
  <si>
    <t>Valcprofila jumta segums</t>
  </si>
  <si>
    <t>KJ-1</t>
  </si>
  <si>
    <t>KJ-2</t>
  </si>
  <si>
    <t>KJ-3</t>
  </si>
  <si>
    <t>Ventilācijas siets</t>
  </si>
  <si>
    <t>AVK režģis</t>
  </si>
  <si>
    <t>Ventlācijas platformas margas</t>
  </si>
  <si>
    <t>Cirsti vilkts siets rāmī</t>
  </si>
  <si>
    <t>D -2.1</t>
  </si>
  <si>
    <t>D -2.4</t>
  </si>
  <si>
    <t>D -2.5 Vieglas tērauda L</t>
  </si>
  <si>
    <t>D -2.5 Vieglas tērauda K</t>
  </si>
  <si>
    <t>D -2.6</t>
  </si>
  <si>
    <t>D -2.7</t>
  </si>
  <si>
    <t>D -2.11</t>
  </si>
  <si>
    <t>D -2.13</t>
  </si>
  <si>
    <t>D-3.2 vieglas tārauda</t>
  </si>
  <si>
    <t>Ēkas demontāža</t>
  </si>
  <si>
    <t>Grants seguma (H=20 cm) demontāža un aizvešana uz atbērtni</t>
  </si>
  <si>
    <t>Teritorija</t>
  </si>
  <si>
    <t>Augsnes virskārtas noņemšana (H = 15 cm) un aizvešana uz atbērtni</t>
  </si>
  <si>
    <t>Ģimenes stāvvietas</t>
  </si>
  <si>
    <t>Ceļa zīmes demontējamas</t>
  </si>
  <si>
    <t>Ceļa zīme nr. 533A</t>
  </si>
  <si>
    <t>Ceļa zīme nr. 534A</t>
  </si>
  <si>
    <t>Ceļa zīmes pārvietojamas</t>
  </si>
  <si>
    <t>Ceļa zīme nr. 413</t>
  </si>
  <si>
    <t>Ceļa zīme nr. 415</t>
  </si>
  <si>
    <t>Stāvvietas lietošanas noteikumi</t>
  </si>
  <si>
    <t>velo novietne</t>
  </si>
  <si>
    <t>Suņu stabs</t>
  </si>
  <si>
    <t>Soliņš (individuāli izgatavojams)</t>
  </si>
  <si>
    <t>Purva ozols</t>
  </si>
  <si>
    <t>Kalnu kļava</t>
  </si>
  <si>
    <t>Sudraba kļava</t>
  </si>
  <si>
    <t>Zviedrijas pīlādzis</t>
  </si>
  <si>
    <t>Iegrieztā stefanandra šķ.</t>
  </si>
  <si>
    <t xml:space="preserve">Bērzlapu spireja
šķ
</t>
  </si>
  <si>
    <t xml:space="preserve">Fortina segliņš
šķ.
</t>
  </si>
  <si>
    <t xml:space="preserve">Lemuāna filadelfs šķ.
</t>
  </si>
  <si>
    <t>Japānas spirejas šķ</t>
  </si>
  <si>
    <t xml:space="preserve">Baltais grimonis 
šķ
</t>
  </si>
  <si>
    <t>Parastais skābardis</t>
  </si>
  <si>
    <t>Dammera klintene šķ.</t>
  </si>
  <si>
    <t>Esošā ozola pārstādīšana</t>
  </si>
  <si>
    <t>Atbalstsiena</t>
  </si>
  <si>
    <t>Grunts rakšana un izvešana līdz pamatu pēdas apakšai  pamatu zonā</t>
  </si>
  <si>
    <t>SM</t>
  </si>
  <si>
    <t>Siltumenerģijas skaitītajs Qp=2,5 m3/h, DN20</t>
  </si>
  <si>
    <t>Paneļu tipa radiators komplektā ar termoregulējošo vārstu, H - bloka (Vekolux-90)cauruļu pieslēguma mezglu, atgaisotāju, noslēgtapām, montāžas stiprinājumiem</t>
  </si>
  <si>
    <t>Siltumizolācija Isover b-20mm ar aluminija pārklājumu</t>
  </si>
  <si>
    <t>Kermi Therm X2 Profil-V Type22 500x500</t>
  </si>
  <si>
    <t>PN-1</t>
  </si>
  <si>
    <t>Freona gaisa dzesēšanas sekcija ar 2 konturiem Qdz=86,9kW (24,4 līdz 12C)</t>
  </si>
  <si>
    <t>Pieplūdes reste ar regulēšnas žaluzijām</t>
  </si>
  <si>
    <t>Nosūces reste ar regulēšnas žaluzijām</t>
  </si>
  <si>
    <t>Regulēšanas vārsts ar motoru</t>
  </si>
  <si>
    <t>Trokšņu slāpētājs</t>
  </si>
  <si>
    <t>Nosūces ierīce ar sprauslām</t>
  </si>
  <si>
    <t>Skārda pārklājums gaisa vadiem tirdzdniecības zālē, krāsots jumta tonī</t>
  </si>
  <si>
    <t xml:space="preserve">Elektroinstalācijas materiāli </t>
  </si>
  <si>
    <t>1000x800</t>
  </si>
  <si>
    <t>1800x800</t>
  </si>
  <si>
    <t>1000/630</t>
  </si>
  <si>
    <t>1000/800</t>
  </si>
  <si>
    <t>1000/1000x800</t>
  </si>
  <si>
    <t>1600x1000/1000</t>
  </si>
  <si>
    <t>1000x1000/1800x800</t>
  </si>
  <si>
    <t>1600x1000/1800x800</t>
  </si>
  <si>
    <t>1225x150</t>
  </si>
  <si>
    <t>1225x225</t>
  </si>
  <si>
    <t>1000x1000/1000</t>
  </si>
  <si>
    <t>800x1800</t>
  </si>
  <si>
    <t>Līkums-15</t>
  </si>
  <si>
    <t>160/300x150-3</t>
  </si>
  <si>
    <t>kalorifers elektriskais Qsil=12kW, 400V, 3f, vadība no PN-3 vadības bloka -20,7 līdz -10C</t>
  </si>
  <si>
    <t>Fasādes reste</t>
  </si>
  <si>
    <t>Ugunsdrošības vārsts EI 30</t>
  </si>
  <si>
    <t>K 100 EC SILEO</t>
  </si>
  <si>
    <t>K 250 EC SILEO</t>
  </si>
  <si>
    <t>Gaisa izsviešanas ierīce</t>
  </si>
  <si>
    <t>Jumta tranzīta kārba</t>
  </si>
  <si>
    <t>315/300x300</t>
  </si>
  <si>
    <t>400x400/315</t>
  </si>
  <si>
    <t>400/400x400</t>
  </si>
  <si>
    <t>500x500/400</t>
  </si>
  <si>
    <t>1000x1200/1000-3</t>
  </si>
  <si>
    <t>500x500</t>
  </si>
  <si>
    <t>300x300</t>
  </si>
  <si>
    <t>KONDICIONĒŠANA</t>
  </si>
  <si>
    <t xml:space="preserve">Ārējais freona agregāts kompl.ar vadības bloku  pretveja aizsargrestēm    Qdz=86,9kW                </t>
  </si>
  <si>
    <t>PAR-33MAA</t>
  </si>
  <si>
    <t>Kabelis MCMK-5x35mm²</t>
  </si>
  <si>
    <t>Kabelis NYY-J-4x120/70mm²</t>
  </si>
  <si>
    <t>Kabelis NYY-J-4x95/35mm²</t>
  </si>
  <si>
    <t>Kabelis NYY-J-5x10mm²</t>
  </si>
  <si>
    <t>Kabelis NYY-J-5x6mm²</t>
  </si>
  <si>
    <t>Kabelis NYY-J-5x4mm²</t>
  </si>
  <si>
    <t>Kabelis NYY-J-5x2,5mm²</t>
  </si>
  <si>
    <t>Kabelis NYY-J-4x2,5mm²</t>
  </si>
  <si>
    <t>Kabelis NYY-J-4x1,5mm²</t>
  </si>
  <si>
    <t>Kabelis NYY-J-7x2,5mm²</t>
  </si>
  <si>
    <t>Kabelis NYM-J-3x10mm²</t>
  </si>
  <si>
    <t>Kabelis NYM-J-3x6mm²</t>
  </si>
  <si>
    <t>Kabelis NYM-J-3x4mm²</t>
  </si>
  <si>
    <t>Kabelis NYM-J-3x2,5mm²</t>
  </si>
  <si>
    <t>Kabelis NYM-J-3x1,5mm²</t>
  </si>
  <si>
    <t>Kabelis AXPK–4x240mm²</t>
  </si>
  <si>
    <t>Kabelis NHXH-J-3x1,5mm²</t>
  </si>
  <si>
    <t>Kabelis NHXH-J-3x2,5mm²</t>
  </si>
  <si>
    <t>Kabelis NHXH-J-3x6mm²</t>
  </si>
  <si>
    <t>Vads N07V-K1x35mm²</t>
  </si>
  <si>
    <t>Vads N07V-K1x25mm²</t>
  </si>
  <si>
    <t>Vads N07V-K1x10mm²</t>
  </si>
  <si>
    <t>Vads N07V-K1x6mm²</t>
  </si>
  <si>
    <t>Apsildes kabelis DEVI Iceguard 18, 70m</t>
  </si>
  <si>
    <t>Aktīvais zibensuztvērējs PDC 3.3, k-ta ar stiprinājumiem 101001</t>
  </si>
  <si>
    <t>Plakandzelzs 30x3,5mm 100440</t>
  </si>
  <si>
    <t xml:space="preserve">Spēka sadalne </t>
  </si>
  <si>
    <t xml:space="preserve">Programmējamais loģiskais kontrolieris (galvenais kontrolieris) BACnet/IP un Ethernet komunikācija </t>
  </si>
  <si>
    <t>Pēc Pasūtītāja pieprasījuma Wago</t>
  </si>
  <si>
    <t>Datu savākšanas un pārraides uz LIDL-GLT ierīce, M-BUS, BACnet/IP un Ethernet komunikācija</t>
  </si>
  <si>
    <t xml:space="preserve">Ūdens vārsta piedziņa 24V, (0-10V) </t>
  </si>
  <si>
    <t xml:space="preserve">Kabeļu un kabeļu stiprinājumu montāža </t>
  </si>
  <si>
    <t xml:space="preserve">"ORIVENT 01" 1200x1800mm ar motoru SA POWER SINGLE </t>
  </si>
  <si>
    <t>(N)HXH FE180/E30 2x2.5 mm2</t>
  </si>
  <si>
    <t>Signalizācijas kabelis 2x1.5mm2+E 30(cilpas kabelis)</t>
  </si>
  <si>
    <t>Kabeļu stiprinājums ( ugunsizturīgs E30) ( 100 gab. kārbā)</t>
  </si>
  <si>
    <t xml:space="preserve">Kabeļu stiprinājumi ( 100 gab. kārbā) </t>
  </si>
  <si>
    <t>Nazis NH-2, 400A</t>
  </si>
  <si>
    <t>Esošo ST kabeļu aizsardzība</t>
  </si>
  <si>
    <t>Darbu izmaksas</t>
  </si>
  <si>
    <t>Tranšejas rakšana un aizbēršana trīs līdz četru kabeļu (caurules) gūldīšanai 1m dziļumā ar rokām</t>
  </si>
  <si>
    <t>Visu spriegumu esošo kabeļu mehāniskā aizsardība ar dalīto cauruli</t>
  </si>
  <si>
    <t>Materiālu izmaksas</t>
  </si>
  <si>
    <t>Caurule D-160 zemē guldāma 1250N, cieta paaugstināta spiedes izturība (rezerves)</t>
  </si>
  <si>
    <t>Caurules nosegvāks D-160 caurulēm</t>
  </si>
  <si>
    <t xml:space="preserve">Caurule dalāmā D-110 zemē guldāmā 750N, L=1m </t>
  </si>
  <si>
    <t xml:space="preserve">Caurule dalāmā D-160 zemē guldāmā 750N, L=1m </t>
  </si>
  <si>
    <t>El. kabelis NHXH-J-3x2,5</t>
  </si>
  <si>
    <t>El. kabeļu kape, EPKE 0084</t>
  </si>
  <si>
    <t>Tranšeja - bedre apg. stabam, kapei</t>
  </si>
  <si>
    <t>Tranšejas rakšana un aizbēršana ar blietēšanu 2 kabeļiem (2 caurulēm)</t>
  </si>
  <si>
    <t>Tranšejas rakšana un aizbēršana ar blietēšanu 7 kabeļiem (7 caurulēm)</t>
  </si>
  <si>
    <t>Tranšejas rakšana un aizbēršana ar blietēšanu 9 kabeļiem (9 caurulēm)</t>
  </si>
  <si>
    <t>Tranšejas rakšana un aizbēršana ar blietēšanu 10 kabeļiem (10 caurulēm)</t>
  </si>
  <si>
    <t>Tranšejas rakšana un aizbēršana ar blietēšanu 15 kabeļiem (15 caurulēm)</t>
  </si>
  <si>
    <t>Tranšejas rakšana un aizbēršana ar blietēšanu 17 kabeļiem (17 caurulēm)</t>
  </si>
  <si>
    <t>Tranšejas rakšana un aizbēršana ar blietēšanu 18 kabeļiem (18 caurulēm)</t>
  </si>
  <si>
    <t>ZS kabelis līdz 35 mm2 pa celtniecības konstrukcijām (uz plauktiem / grīdā / ievadiem / stabā)</t>
  </si>
  <si>
    <t>ZS kabelis līdz 240 mm2 pa celtniecības konstrukcijām (uz plauktiem / grīdā / ievadiem / stabā)</t>
  </si>
  <si>
    <t>ZS kabelis līdz 1.5 mm pa celtniecības konstrukcijām (stabā)</t>
  </si>
  <si>
    <t>El. kabeļa kapes montāža, esoša kabeļa atslēgšana TP</t>
  </si>
  <si>
    <t>Atzars 100/50</t>
  </si>
  <si>
    <t>Pagrieziena modulis 50/45</t>
  </si>
  <si>
    <t xml:space="preserve">atzara uzstādīšana </t>
  </si>
  <si>
    <t xml:space="preserve">Esošo kabeļu demontāža  ( gaisa līnija)  </t>
  </si>
  <si>
    <t>Esošo kabeļu demontāža  gruntī</t>
  </si>
  <si>
    <t>SILTUMTĪKLI</t>
  </si>
  <si>
    <t>Rūpnieciski izolētas caurules Ø60,3/140 Termonosēdošā uzmava ar termonosēdošām manžetēm Ø60,3/140</t>
  </si>
  <si>
    <t>Izol.līkums 90° Ø60/140/L1/L2=1,0/1,0m</t>
  </si>
  <si>
    <t>Izol.līkums 81° Ø60/140/L1/L2=1,0/1,0m</t>
  </si>
  <si>
    <t>Izol.līkums 36° Ø60/140/L1/L2=1,0/1,0m</t>
  </si>
  <si>
    <t>Rūpn.izol. Z-veida izstrādājums Ø60/140 (vertikālais) L=1,13m</t>
  </si>
  <si>
    <t>Izol.T-atzars Ø60/140 ar izol.nerūs.tērauda izteces krānu Dn32 ar nerūs.tērauda vītņu korķi</t>
  </si>
  <si>
    <t>Izol.vertik.līkums 90° Ø60/140 L1/L2=1,0m/0,9m</t>
  </si>
  <si>
    <t>Iemetinām.vārsts Dn50 Pn25 NAVAL BALL</t>
  </si>
  <si>
    <t>Hot tapping</t>
  </si>
  <si>
    <t>Metināms lokanais savienojums Ø60,3*2,9 L=1m</t>
  </si>
  <si>
    <t>Slīdošais balsts divām caurulēm Dn50 ar skaņas izolāciju pie griestiem</t>
  </si>
  <si>
    <t>Tērauda aizsargcaurule Dn200 L=0,25m</t>
  </si>
  <si>
    <t>Plastm.dalīt.caurules Ø110 N750</t>
  </si>
  <si>
    <t>Dz/betona grodu vāks KCP-10 (h=150mm)</t>
  </si>
  <si>
    <t>Dz/betona grods KC-10-9</t>
  </si>
  <si>
    <t>Melnzeme</t>
  </si>
  <si>
    <t>Asfaltbetons AC-4</t>
  </si>
  <si>
    <t>Asfaltbetons AC-11</t>
  </si>
  <si>
    <t>Pamatu maisījums ACb22</t>
  </si>
  <si>
    <t>Esošo kanālu demontāža</t>
  </si>
  <si>
    <t>Es.cauruļvadu Dn50 ar izolāciju demontāža</t>
  </si>
  <si>
    <t>ELT ST</t>
  </si>
  <si>
    <t>SAT</t>
  </si>
  <si>
    <t>Rūpn.izolēto tērauda cauruļu Ø60,3/140 noguldīšana tranšejā</t>
  </si>
  <si>
    <t>Izol.T-atzara Ø60/140 ar izol.nerūs.tērauda izteces krānu Dn32 montāža</t>
  </si>
  <si>
    <t>Rūpn.izol. Z-veida izstrādājuma Ø60/140 montāža</t>
  </si>
  <si>
    <t>Iegriešana esošājos tīklos Dn200 zem spiediena</t>
  </si>
  <si>
    <t>Metināma lokanā savienojuma Ø60,3*2,9 montāža</t>
  </si>
  <si>
    <t>Slīdošā balsta (pie griestiem) montāža</t>
  </si>
  <si>
    <t>Krustojums ar el. kabeļiem</t>
  </si>
  <si>
    <t>Dz/betona akas Ø1000 H&gt;1,5m ar ķeta vāku uzstādīšana</t>
  </si>
  <si>
    <t>Zālāja atjaunošana uzbērot melnzemi un iesējot zāli (q=15cm)</t>
  </si>
  <si>
    <t>Asfalta seguma izjaukšana un atjaunošana (asfaltbetons AC 11 - 4cm, pamatu maisījums Acb 22 - 5cm, šķembas - 25cm), asfalta seguma</t>
  </si>
  <si>
    <t>Asfalta seguma izjaukšana un atjaunošana (asfaltbetons AC 4 - 4cm, šķembas - 12cm), asfalta seguma malu apzāģēšana,šuvju apstrāde ar bitumu</t>
  </si>
  <si>
    <t>Ceļu bortakmeņa izjaukšana un atjaunošana</t>
  </si>
  <si>
    <t>Ietves bortakmeņa izjaukšana un atjaunošana</t>
  </si>
  <si>
    <t>Betona seguma izjaukšana un atjaunošana</t>
  </si>
  <si>
    <t>Demontāžas darbi (taisa pasūtītājs)</t>
  </si>
  <si>
    <t>Es.cauruļvadu Dn150 ar izolāciju demontāža</t>
  </si>
  <si>
    <t>Es.cauruļvadu Dn200 ar izolāciju demontāža</t>
  </si>
  <si>
    <t>Esošā siltummezgla demontāža</t>
  </si>
  <si>
    <t>UKT K1</t>
  </si>
  <si>
    <t>Esošo aku/izsm.bedres demontāža un utilizācija</t>
  </si>
  <si>
    <t>ŪDENS PATĒRIŅA UZSKAITES MEZGLI ŠAHTĀ</t>
  </si>
  <si>
    <t>Ķeta atloku īscaurule Dn100, L=300 mm</t>
  </si>
  <si>
    <t>Starpatloku aizbīdnis Dn100 ar elektropiedziņu</t>
  </si>
  <si>
    <t>Mezglu betona balstu komplekts</t>
  </si>
  <si>
    <t>EST</t>
  </si>
  <si>
    <t>ST pieslēguma izmaksas saskaņā ar TN</t>
  </si>
  <si>
    <t>RDSD nodeva par zemes nomu aiz sarkanajām līnijām</t>
  </si>
  <si>
    <t>Iekļauts 6.5</t>
  </si>
  <si>
    <t>Darba rasējumu izstrāde</t>
  </si>
  <si>
    <t>Pamatu sijas</t>
  </si>
  <si>
    <t>Cokola sijas</t>
  </si>
  <si>
    <t>paneļa montāža</t>
  </si>
  <si>
    <t>Joslu montāža</t>
  </si>
  <si>
    <t>Joslas</t>
  </si>
  <si>
    <t>Siju montāža</t>
  </si>
  <si>
    <t>Sijas</t>
  </si>
  <si>
    <t>AVK Daļa</t>
  </si>
  <si>
    <t>EL daļa</t>
  </si>
  <si>
    <t>iekļauts</t>
  </si>
  <si>
    <t>Piegādā un uzstāda pasūtītājs</t>
  </si>
  <si>
    <t>Gaismekļi TRILUX saskaņā ar LIDL standartu</t>
  </si>
  <si>
    <t>Gaismekļu montāža</t>
  </si>
  <si>
    <t>Citi darbi un materiāli</t>
  </si>
  <si>
    <t>Sadalnes saskaņā ar LIDL standartu</t>
  </si>
  <si>
    <t>Uztādīšana</t>
  </si>
  <si>
    <t>Ūdens skaitītājs komplektā ar saskrūvēm (daudzstrūklu tips)</t>
  </si>
  <si>
    <t>Ugunsdrošā apstrāde (R30)</t>
  </si>
  <si>
    <t>Kingspan paneļi 200 mm vai analogs</t>
  </si>
  <si>
    <t>Kingspan paneļi 60 mm vai analogs</t>
  </si>
  <si>
    <t>T 153-40L-840, t=0,8-0,9mm
Nesošā profilloksne</t>
  </si>
  <si>
    <t>T 70-57L-1058, t=1,0mm
Nesošā profilloksne</t>
  </si>
  <si>
    <t>Metāla RTG</t>
  </si>
  <si>
    <t>Blakus esošo ēku stāvokļa monitorings</t>
  </si>
  <si>
    <t>Žalūzijas nav jāparedz!!!</t>
  </si>
  <si>
    <t>Atktitumu konteineru nojume (Tikai montāža)</t>
  </si>
  <si>
    <t>Mālsmilts celiņi</t>
  </si>
  <si>
    <t>Šķembas 150 mm</t>
  </si>
  <si>
    <t>Smilts 200 mm</t>
  </si>
  <si>
    <t>Papildus zāliens</t>
  </si>
  <si>
    <t>GR-1 (saskaņā ar darba uzdevumu)</t>
  </si>
  <si>
    <t>Salizturīgās kārtas ( Nestspēja 60 Mpa) būvniecība zem ietvēm 30 cm</t>
  </si>
  <si>
    <t>Auto apturētāji</t>
  </si>
  <si>
    <t>Aizsragstabi pret fasādi</t>
  </si>
  <si>
    <t>palīgmateriāli</t>
  </si>
  <si>
    <t>Kondicionēšanas iekārtas no DAIKIN</t>
  </si>
  <si>
    <t>Vadīklas ieprikumu ratiņiem</t>
  </si>
  <si>
    <t>3-ceļu vārsts
CV 316 RGA DN15+TA Slider750(24V)
Kvs=1,6, 0,15l/s, 11,1kPa</t>
  </si>
  <si>
    <t>Horizontalais gaisa aizskars krāsots (RAL precizēt pie AR daļas GA-1 (PA4215WLL) 
Qsil=20,7kW,6kPa, 0,25l/s
 Nel=1,3kW, 
230V, 1f, 6,7A
kompl. Ar: durvju kontakts, vadības bloku SIREAAY Advanced kit (pieslēgums BMS), griestu stiprinājuma kronšteiniem, telpas un ārā gaisa temperatūra sensors</t>
  </si>
  <si>
    <t>Cirkulācijas sūknis CS-PN-1
ALPHA2 25-80 180
Nel=0,034kW, 230V, 0,75A
0,68l/s, 24kPa ar vadības bloku</t>
  </si>
  <si>
    <r>
      <t>darba samaksas likme (</t>
    </r>
    <r>
      <rPr>
        <b/>
        <i/>
        <sz val="10"/>
        <rFont val="Arial Narrow"/>
        <family val="2"/>
        <charset val="186"/>
      </rPr>
      <t>euro</t>
    </r>
    <r>
      <rPr>
        <b/>
        <sz val="10"/>
        <rFont val="Arial Narrow"/>
        <family val="2"/>
        <charset val="186"/>
      </rPr>
      <t>/h)</t>
    </r>
  </si>
  <si>
    <r>
      <t>darba alga (</t>
    </r>
    <r>
      <rPr>
        <b/>
        <i/>
        <sz val="10"/>
        <rFont val="Arial Narrow"/>
        <family val="2"/>
        <charset val="186"/>
      </rPr>
      <t>euro</t>
    </r>
    <r>
      <rPr>
        <b/>
        <sz val="10"/>
        <rFont val="Arial Narrow"/>
        <family val="2"/>
        <charset val="186"/>
      </rPr>
      <t>)</t>
    </r>
  </si>
  <si>
    <r>
      <t>materiāli (</t>
    </r>
    <r>
      <rPr>
        <b/>
        <i/>
        <sz val="10"/>
        <rFont val="Arial Narrow"/>
        <family val="2"/>
        <charset val="186"/>
      </rPr>
      <t>euro</t>
    </r>
    <r>
      <rPr>
        <b/>
        <sz val="10"/>
        <rFont val="Arial Narrow"/>
        <family val="2"/>
        <charset val="186"/>
      </rPr>
      <t>)</t>
    </r>
  </si>
  <si>
    <r>
      <t>mehānismi (</t>
    </r>
    <r>
      <rPr>
        <b/>
        <i/>
        <sz val="10"/>
        <rFont val="Arial Narrow"/>
        <family val="2"/>
        <charset val="186"/>
      </rPr>
      <t>euro</t>
    </r>
    <r>
      <rPr>
        <b/>
        <sz val="10"/>
        <rFont val="Arial Narrow"/>
        <family val="2"/>
        <charset val="186"/>
      </rPr>
      <t>)</t>
    </r>
  </si>
  <si>
    <r>
      <t>kopā (</t>
    </r>
    <r>
      <rPr>
        <b/>
        <i/>
        <sz val="10"/>
        <rFont val="Arial Narrow"/>
        <family val="2"/>
        <charset val="186"/>
      </rPr>
      <t>euro</t>
    </r>
    <r>
      <rPr>
        <b/>
        <sz val="10"/>
        <rFont val="Arial Narrow"/>
        <family val="2"/>
        <charset val="186"/>
      </rPr>
      <t>)</t>
    </r>
  </si>
  <si>
    <r>
      <t xml:space="preserve">darba alga </t>
    </r>
    <r>
      <rPr>
        <b/>
        <i/>
        <sz val="10"/>
        <rFont val="Arial Narrow"/>
        <family val="2"/>
        <charset val="186"/>
      </rPr>
      <t>(euro)</t>
    </r>
  </si>
  <si>
    <r>
      <t>summa (</t>
    </r>
    <r>
      <rPr>
        <b/>
        <i/>
        <sz val="10"/>
        <rFont val="Arial Narrow"/>
        <family val="2"/>
        <charset val="186"/>
      </rPr>
      <t>euro</t>
    </r>
    <r>
      <rPr>
        <b/>
        <sz val="10"/>
        <rFont val="Arial Narrow"/>
        <family val="2"/>
        <charset val="186"/>
      </rPr>
      <t>)</t>
    </r>
  </si>
  <si>
    <t>Kopā bez PVN*</t>
  </si>
  <si>
    <t>*PVN tiek aprēķināts un apmaksāts saskaņā ar PVN likuma 142.pantu</t>
  </si>
  <si>
    <t>uzstāda SIA "Rīgas ūdens"</t>
  </si>
  <si>
    <t>Atloku aizbīdnis Dn50</t>
  </si>
  <si>
    <t>Ķeta atloku trejgabals Dn100x50</t>
  </si>
  <si>
    <t>Ķeta atloku līkums Dn100</t>
  </si>
  <si>
    <t>Ķeta atloku īscaurule Dn100, L=500 mm</t>
  </si>
  <si>
    <t>Ķeta atloku pāreja Dn50x25</t>
  </si>
  <si>
    <t>50x25</t>
  </si>
  <si>
    <t>Ķeta atloku līkums Dn50</t>
  </si>
  <si>
    <t>Plūsmas gružu filtrs Dn50</t>
  </si>
  <si>
    <t>Tērauda ūdensvada caurule Dn25 ar vītņu veidgabaliem</t>
  </si>
  <si>
    <t>Starpatloku pretvārsts Dn50</t>
  </si>
  <si>
    <t xml:space="preserve">Manometrs 0-6 bar ar krustgabalu 1" un tukšošanas krānu </t>
  </si>
  <si>
    <t>Ķeta atloku īscaurule Dn50, L=300 mm</t>
  </si>
  <si>
    <t>Ūdens skaitītājs Dn25 (daudzstrūklu tips) ar saskrūves komplektu, (Rīgas Ūdens)</t>
  </si>
  <si>
    <t>Elektrisais pieslēgums</t>
  </si>
  <si>
    <t>Objekts: ŪDENS PATĒRIŅA UZSKAITES MEZGLA REMONTS</t>
  </si>
  <si>
    <t>Adrese: K.Valdemāra iela 31, Rīgā</t>
  </si>
  <si>
    <t>DARBA TĀME</t>
  </si>
  <si>
    <t>Hidrauliskā pārbaude un dezinfekcija,nodošana ekspluatācijā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</si>
</sst>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.00"/>
    <numFmt numFmtId="167" formatCode="#."/>
    <numFmt numFmtId="168" formatCode="m\o\n\th\ d\,\ yyyy"/>
    <numFmt numFmtId="169" formatCode="_(* #,##0_);_(* \(#,##0\);_(* &quot;-&quot;??_);_(@_)"/>
    <numFmt numFmtId="170" formatCode="_-* #,##0.00_-;\-* #,##0.00_-;_-* \-??_-;_-@_-"/>
    <numFmt numFmtId="171" formatCode="m&quot;ont&quot;h\ d&quot;, &quot;yyyy"/>
  </numFmts>
  <fonts count="74" x14ac:knownFonts="1">
    <font>
      <sz val="10"/>
      <name val="Arial"/>
      <charset val="186"/>
    </font>
    <font>
      <sz val="10"/>
      <name val="Arial"/>
      <family val="2"/>
    </font>
    <font>
      <sz val="10"/>
      <name val="Helv"/>
    </font>
    <font>
      <sz val="1"/>
      <color indexed="8"/>
      <name val="Courier"/>
      <family val="1"/>
      <charset val="186"/>
    </font>
    <font>
      <b/>
      <sz val="1"/>
      <color indexed="8"/>
      <name val="Courier"/>
      <family val="1"/>
      <charset val="186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10"/>
      <name val="Arial Narrow"/>
      <family val="2"/>
    </font>
    <font>
      <b/>
      <sz val="10"/>
      <color indexed="10"/>
      <name val="Arial Narrow"/>
      <family val="2"/>
    </font>
    <font>
      <sz val="10"/>
      <name val="Arial"/>
      <family val="2"/>
      <charset val="186"/>
    </font>
    <font>
      <sz val="10"/>
      <name val="Arial Narrow"/>
      <family val="2"/>
      <charset val="186"/>
    </font>
    <font>
      <b/>
      <sz val="10"/>
      <name val="Arial Narrow"/>
      <family val="2"/>
      <charset val="186"/>
    </font>
    <font>
      <b/>
      <sz val="10"/>
      <color indexed="10"/>
      <name val="Arial Narrow"/>
      <family val="2"/>
      <charset val="186"/>
    </font>
    <font>
      <b/>
      <sz val="8"/>
      <name val="Arial Narrow"/>
      <family val="2"/>
      <charset val="186"/>
    </font>
    <font>
      <b/>
      <i/>
      <sz val="8"/>
      <name val="Arial Narrow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204"/>
    </font>
    <font>
      <sz val="11"/>
      <color indexed="20"/>
      <name val="Calibri"/>
      <family val="2"/>
      <charset val="186"/>
    </font>
    <font>
      <b/>
      <sz val="10"/>
      <color indexed="8"/>
      <name val="Arial Narrow"/>
      <family val="2"/>
      <charset val="186"/>
    </font>
    <font>
      <sz val="10"/>
      <color indexed="8"/>
      <name val="Arial Narrow"/>
      <family val="2"/>
      <charset val="186"/>
    </font>
    <font>
      <sz val="10"/>
      <name val="Arial"/>
      <family val="2"/>
      <charset val="1"/>
    </font>
    <font>
      <sz val="9"/>
      <name val="Arial Narrow"/>
      <family val="2"/>
      <charset val="186"/>
    </font>
    <font>
      <b/>
      <sz val="12"/>
      <name val="Arial"/>
      <family val="2"/>
      <charset val="186"/>
    </font>
    <font>
      <b/>
      <sz val="10"/>
      <color indexed="8"/>
      <name val="Arial Narrow"/>
      <family val="2"/>
    </font>
    <font>
      <b/>
      <i/>
      <sz val="10"/>
      <name val="Arial Narrow"/>
      <family val="2"/>
    </font>
    <font>
      <sz val="11"/>
      <color indexed="8"/>
      <name val="Calibri"/>
      <family val="2"/>
    </font>
    <font>
      <b/>
      <sz val="10"/>
      <name val="Arial"/>
      <family val="2"/>
      <charset val="186"/>
    </font>
    <font>
      <sz val="10"/>
      <name val="Arial Narrow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color indexed="8"/>
      <name val="Arial"/>
      <family val="2"/>
    </font>
    <font>
      <sz val="10"/>
      <color indexed="8"/>
      <name val="Arial"/>
      <family val="2"/>
      <charset val="204"/>
    </font>
    <font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204"/>
    </font>
    <font>
      <sz val="11"/>
      <name val="Calibri"/>
      <family val="2"/>
      <charset val="186"/>
    </font>
    <font>
      <i/>
      <sz val="11"/>
      <color indexed="23"/>
      <name val="Calibri"/>
      <family val="2"/>
    </font>
    <font>
      <b/>
      <sz val="11"/>
      <color indexed="8"/>
      <name val="Arial"/>
      <family val="2"/>
      <charset val="204"/>
    </font>
    <font>
      <b/>
      <sz val="12"/>
      <name val="Arial Narrow"/>
      <family val="2"/>
      <charset val="186"/>
    </font>
    <font>
      <sz val="9.5"/>
      <name val="Arial Narrow"/>
      <family val="2"/>
      <charset val="186"/>
    </font>
    <font>
      <b/>
      <i/>
      <sz val="10"/>
      <name val="Arial"/>
      <family val="2"/>
      <charset val="186"/>
    </font>
    <font>
      <b/>
      <sz val="14"/>
      <name val="Arial Narrow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sz val="8"/>
      <name val="Arial Baltic"/>
      <family val="2"/>
      <charset val="186"/>
    </font>
    <font>
      <b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Verdana"/>
      <family val="2"/>
      <charset val="204"/>
    </font>
    <font>
      <sz val="10"/>
      <color indexed="8"/>
      <name val="Arial"/>
      <family val="2"/>
      <charset val="186"/>
    </font>
    <font>
      <sz val="10"/>
      <color indexed="10"/>
      <name val="Arial Narrow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"/>
      <color indexed="8"/>
      <name val="Courier New"/>
      <family val="1"/>
      <charset val="186"/>
    </font>
    <font>
      <b/>
      <sz val="1"/>
      <color indexed="8"/>
      <name val="Courier New"/>
      <family val="1"/>
      <charset val="186"/>
    </font>
    <font>
      <i/>
      <sz val="10"/>
      <name val="Arial"/>
      <family val="2"/>
      <charset val="204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Narrow"/>
      <family val="2"/>
      <charset val="186"/>
    </font>
    <font>
      <sz val="10"/>
      <color rgb="FF000000"/>
      <name val="Arial"/>
      <family val="2"/>
    </font>
    <font>
      <b/>
      <sz val="10"/>
      <color rgb="FFFF0000"/>
      <name val="Arial Narrow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186"/>
      <scheme val="minor"/>
    </font>
    <font>
      <i/>
      <u/>
      <sz val="11"/>
      <color theme="1"/>
      <name val="Calibri"/>
      <family val="2"/>
      <charset val="186"/>
      <scheme val="minor"/>
    </font>
    <font>
      <sz val="11"/>
      <color theme="1"/>
      <name val="Arial Narrow"/>
      <family val="2"/>
    </font>
    <font>
      <b/>
      <sz val="11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i/>
      <sz val="10"/>
      <name val="Arial Narrow"/>
      <family val="2"/>
      <charset val="186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rgb="FFC00000"/>
        <bgColor indexed="29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21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9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9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9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>
      <protection locked="0"/>
    </xf>
    <xf numFmtId="171" fontId="56" fillId="0" borderId="0">
      <protection locked="0"/>
    </xf>
    <xf numFmtId="0" fontId="21" fillId="0" borderId="0"/>
    <xf numFmtId="0" fontId="16" fillId="0" borderId="0"/>
    <xf numFmtId="0" fontId="9" fillId="0" borderId="0"/>
    <xf numFmtId="0" fontId="38" fillId="0" borderId="0" applyNumberFormat="0" applyFill="0" applyBorder="0" applyAlignment="0" applyProtection="0"/>
    <xf numFmtId="166" fontId="3" fillId="0" borderId="0">
      <protection locked="0"/>
    </xf>
    <xf numFmtId="166" fontId="56" fillId="0" borderId="0">
      <protection locked="0"/>
    </xf>
    <xf numFmtId="167" fontId="4" fillId="0" borderId="0">
      <protection locked="0"/>
    </xf>
    <xf numFmtId="167" fontId="57" fillId="0" borderId="0">
      <protection locked="0"/>
    </xf>
    <xf numFmtId="167" fontId="4" fillId="0" borderId="0">
      <protection locked="0"/>
    </xf>
    <xf numFmtId="167" fontId="57" fillId="0" borderId="0">
      <protection locked="0"/>
    </xf>
    <xf numFmtId="0" fontId="59" fillId="0" borderId="0"/>
    <xf numFmtId="0" fontId="16" fillId="0" borderId="0"/>
    <xf numFmtId="0" fontId="60" fillId="9" borderId="0" applyBorder="0" applyAlignment="0" applyProtection="0"/>
    <xf numFmtId="0" fontId="61" fillId="10" borderId="0" applyBorder="0" applyAlignment="0" applyProtection="0"/>
    <xf numFmtId="0" fontId="61" fillId="0" borderId="0"/>
    <xf numFmtId="0" fontId="9" fillId="0" borderId="0"/>
    <xf numFmtId="0" fontId="9" fillId="0" borderId="0"/>
    <xf numFmtId="0" fontId="9" fillId="0" borderId="0">
      <alignment textRotation="90"/>
    </xf>
    <xf numFmtId="0" fontId="9" fillId="0" borderId="0"/>
    <xf numFmtId="0" fontId="1" fillId="0" borderId="0"/>
    <xf numFmtId="0" fontId="9" fillId="0" borderId="0"/>
    <xf numFmtId="0" fontId="17" fillId="0" borderId="0"/>
    <xf numFmtId="0" fontId="17" fillId="0" borderId="0"/>
    <xf numFmtId="0" fontId="9" fillId="0" borderId="0"/>
    <xf numFmtId="0" fontId="59" fillId="0" borderId="0"/>
    <xf numFmtId="0" fontId="59" fillId="0" borderId="0"/>
    <xf numFmtId="0" fontId="16" fillId="0" borderId="0"/>
    <xf numFmtId="0" fontId="16" fillId="0" borderId="0"/>
    <xf numFmtId="0" fontId="61" fillId="0" borderId="0"/>
    <xf numFmtId="0" fontId="16" fillId="0" borderId="0"/>
    <xf numFmtId="0" fontId="1" fillId="0" borderId="0"/>
    <xf numFmtId="0" fontId="59" fillId="0" borderId="0"/>
    <xf numFmtId="0" fontId="16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9" fillId="0" borderId="0"/>
    <xf numFmtId="9" fontId="59" fillId="0" borderId="0" applyFont="0" applyFill="0" applyBorder="0" applyAlignment="0" applyProtection="0"/>
    <xf numFmtId="9" fontId="9" fillId="0" borderId="0" applyFill="0" applyBorder="0" applyAlignment="0" applyProtection="0"/>
    <xf numFmtId="0" fontId="2" fillId="0" borderId="0"/>
    <xf numFmtId="0" fontId="9" fillId="0" borderId="0"/>
    <xf numFmtId="0" fontId="1" fillId="0" borderId="0"/>
    <xf numFmtId="0" fontId="26" fillId="0" borderId="0" applyBorder="0" applyProtection="0"/>
    <xf numFmtId="0" fontId="17" fillId="0" borderId="0"/>
    <xf numFmtId="0" fontId="2" fillId="0" borderId="0"/>
    <xf numFmtId="0" fontId="9" fillId="0" borderId="0"/>
    <xf numFmtId="43" fontId="1" fillId="0" borderId="0" applyFont="0" applyFill="0" applyBorder="0" applyAlignment="0" applyProtection="0"/>
    <xf numFmtId="0" fontId="62" fillId="0" borderId="0"/>
  </cellStyleXfs>
  <cellXfs count="680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4" fontId="10" fillId="0" borderId="2" xfId="319" applyNumberFormat="1" applyFont="1" applyBorder="1" applyAlignment="1">
      <alignment vertical="center"/>
    </xf>
    <xf numFmtId="0" fontId="10" fillId="11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2" fontId="10" fillId="4" borderId="2" xfId="0" applyNumberFormat="1" applyFont="1" applyFill="1" applyBorder="1" applyAlignment="1" applyProtection="1">
      <alignment horizontal="right" vertical="center"/>
      <protection locked="0"/>
    </xf>
    <xf numFmtId="0" fontId="10" fillId="0" borderId="2" xfId="0" applyFont="1" applyBorder="1" applyAlignment="1">
      <alignment horizontal="center" vertical="center" wrapText="1"/>
    </xf>
    <xf numFmtId="2" fontId="10" fillId="0" borderId="2" xfId="0" applyNumberFormat="1" applyFont="1" applyBorder="1" applyAlignment="1" applyProtection="1">
      <alignment horizontal="center" vertical="center"/>
      <protection locked="0"/>
    </xf>
    <xf numFmtId="2" fontId="10" fillId="0" borderId="2" xfId="0" applyNumberFormat="1" applyFont="1" applyBorder="1" applyAlignment="1" applyProtection="1">
      <alignment horizontal="right" vertical="center"/>
      <protection locked="0"/>
    </xf>
    <xf numFmtId="4" fontId="10" fillId="0" borderId="2" xfId="312" applyNumberFormat="1" applyFont="1" applyBorder="1" applyAlignment="1" applyProtection="1">
      <alignment horizontal="right" vertical="center"/>
      <protection locked="0"/>
    </xf>
    <xf numFmtId="0" fontId="10" fillId="0" borderId="2" xfId="0" applyFont="1" applyBorder="1" applyAlignment="1" applyProtection="1">
      <alignment horizontal="right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>
      <alignment horizontal="center" vertical="center" textRotation="90" wrapText="1"/>
    </xf>
    <xf numFmtId="0" fontId="10" fillId="0" borderId="2" xfId="0" applyFont="1" applyBorder="1" applyAlignment="1">
      <alignment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 applyProtection="1">
      <alignment horizontal="right" vertical="center"/>
      <protection locked="0"/>
    </xf>
    <xf numFmtId="43" fontId="5" fillId="0" borderId="2" xfId="319" applyFont="1" applyBorder="1" applyAlignment="1" applyProtection="1">
      <alignment horizontal="center" vertical="center"/>
      <protection locked="0"/>
    </xf>
    <xf numFmtId="164" fontId="5" fillId="0" borderId="2" xfId="319" applyNumberFormat="1" applyFont="1" applyBorder="1" applyAlignment="1">
      <alignment vertical="center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2" xfId="312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vertical="center"/>
    </xf>
    <xf numFmtId="4" fontId="5" fillId="0" borderId="2" xfId="312" applyNumberFormat="1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>
      <alignment vertical="center" wrapText="1"/>
    </xf>
    <xf numFmtId="165" fontId="5" fillId="0" borderId="2" xfId="0" applyNumberFormat="1" applyFont="1" applyBorder="1" applyAlignment="1" applyProtection="1">
      <alignment horizontal="center" vertical="center" wrapText="1"/>
      <protection locked="0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319" applyNumberFormat="1" applyFont="1" applyBorder="1" applyAlignment="1">
      <alignment horizontal="right" vertical="center"/>
    </xf>
    <xf numFmtId="2" fontId="6" fillId="0" borderId="2" xfId="0" applyNumberFormat="1" applyFont="1" applyBorder="1" applyAlignment="1">
      <alignment vertical="center" wrapText="1"/>
    </xf>
    <xf numFmtId="0" fontId="10" fillId="4" borderId="2" xfId="312" applyFont="1" applyFill="1" applyBorder="1" applyAlignment="1" applyProtection="1">
      <alignment vertical="center" wrapText="1"/>
      <protection locked="0"/>
    </xf>
    <xf numFmtId="10" fontId="10" fillId="4" borderId="2" xfId="0" applyNumberFormat="1" applyFont="1" applyFill="1" applyBorder="1" applyAlignment="1">
      <alignment horizontal="right" vertical="center"/>
    </xf>
    <xf numFmtId="2" fontId="10" fillId="5" borderId="2" xfId="319" applyNumberFormat="1" applyFont="1" applyFill="1" applyBorder="1" applyAlignment="1" applyProtection="1">
      <alignment horizontal="center" vertical="center"/>
      <protection locked="0"/>
    </xf>
    <xf numFmtId="2" fontId="10" fillId="5" borderId="2" xfId="312" applyNumberFormat="1" applyFont="1" applyFill="1" applyBorder="1" applyAlignment="1" applyProtection="1">
      <alignment horizontal="center" vertical="center"/>
      <protection locked="0"/>
    </xf>
    <xf numFmtId="2" fontId="10" fillId="0" borderId="2" xfId="0" applyNumberFormat="1" applyFont="1" applyBorder="1" applyAlignment="1">
      <alignment vertical="center"/>
    </xf>
    <xf numFmtId="2" fontId="10" fillId="0" borderId="2" xfId="312" applyNumberFormat="1" applyFont="1" applyBorder="1" applyAlignment="1" applyProtection="1">
      <alignment horizontal="right" vertical="center"/>
      <protection locked="0"/>
    </xf>
    <xf numFmtId="0" fontId="11" fillId="4" borderId="2" xfId="312" applyFont="1" applyFill="1" applyBorder="1" applyAlignment="1" applyProtection="1">
      <alignment vertical="center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2" fontId="10" fillId="4" borderId="2" xfId="0" applyNumberFormat="1" applyFont="1" applyFill="1" applyBorder="1" applyAlignment="1" applyProtection="1">
      <alignment horizontal="center" vertical="center"/>
      <protection locked="0"/>
    </xf>
    <xf numFmtId="2" fontId="11" fillId="5" borderId="2" xfId="312" applyNumberFormat="1" applyFont="1" applyFill="1" applyBorder="1" applyAlignment="1" applyProtection="1">
      <alignment horizontal="center" vertical="center"/>
      <protection locked="0"/>
    </xf>
    <xf numFmtId="2" fontId="11" fillId="0" borderId="2" xfId="0" applyNumberFormat="1" applyFont="1" applyBorder="1" applyAlignment="1">
      <alignment vertical="center" wrapText="1"/>
    </xf>
    <xf numFmtId="2" fontId="12" fillId="0" borderId="2" xfId="312" applyNumberFormat="1" applyFont="1" applyBorder="1" applyAlignment="1" applyProtection="1">
      <alignment horizontal="center" vertical="center"/>
      <protection locked="0"/>
    </xf>
    <xf numFmtId="2" fontId="11" fillId="0" borderId="2" xfId="312" applyNumberFormat="1" applyFont="1" applyBorder="1" applyAlignment="1" applyProtection="1">
      <alignment horizontal="center" vertical="center"/>
      <protection locked="0"/>
    </xf>
    <xf numFmtId="10" fontId="10" fillId="4" borderId="2" xfId="0" applyNumberFormat="1" applyFont="1" applyFill="1" applyBorder="1" applyAlignment="1">
      <alignment vertical="center"/>
    </xf>
    <xf numFmtId="2" fontId="10" fillId="4" borderId="2" xfId="319" applyNumberFormat="1" applyFont="1" applyFill="1" applyBorder="1" applyAlignment="1" applyProtection="1">
      <alignment horizontal="center" vertical="center"/>
      <protection locked="0"/>
    </xf>
    <xf numFmtId="2" fontId="10" fillId="4" borderId="2" xfId="312" applyNumberFormat="1" applyFont="1" applyFill="1" applyBorder="1" applyAlignment="1" applyProtection="1">
      <alignment horizontal="center" vertical="center"/>
      <protection locked="0"/>
    </xf>
    <xf numFmtId="2" fontId="11" fillId="4" borderId="2" xfId="312" applyNumberFormat="1" applyFont="1" applyFill="1" applyBorder="1" applyAlignment="1" applyProtection="1">
      <alignment horizontal="left" vertical="center"/>
      <protection locked="0"/>
    </xf>
    <xf numFmtId="2" fontId="12" fillId="4" borderId="2" xfId="312" applyNumberFormat="1" applyFont="1" applyFill="1" applyBorder="1" applyAlignment="1" applyProtection="1">
      <alignment horizontal="center" vertical="center"/>
      <protection locked="0"/>
    </xf>
    <xf numFmtId="2" fontId="10" fillId="4" borderId="2" xfId="0" applyNumberFormat="1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2" fontId="11" fillId="4" borderId="2" xfId="312" applyNumberFormat="1" applyFont="1" applyFill="1" applyBorder="1" applyAlignment="1" applyProtection="1">
      <alignment horizontal="right" vertical="center"/>
      <protection locked="0"/>
    </xf>
    <xf numFmtId="0" fontId="10" fillId="12" borderId="2" xfId="0" applyFont="1" applyFill="1" applyBorder="1" applyAlignment="1" applyProtection="1">
      <alignment horizontal="center" vertical="center"/>
      <protection locked="0"/>
    </xf>
    <xf numFmtId="2" fontId="10" fillId="0" borderId="0" xfId="0" applyNumberFormat="1" applyFont="1" applyAlignment="1">
      <alignment vertical="center"/>
    </xf>
    <xf numFmtId="164" fontId="10" fillId="0" borderId="2" xfId="10" applyNumberFormat="1" applyFont="1" applyBorder="1" applyAlignment="1">
      <alignment vertical="center"/>
    </xf>
    <xf numFmtId="164" fontId="10" fillId="13" borderId="2" xfId="10" applyNumberFormat="1" applyFont="1" applyFill="1" applyBorder="1" applyAlignment="1">
      <alignment vertic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43" fontId="10" fillId="0" borderId="2" xfId="319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" fontId="10" fillId="0" borderId="2" xfId="0" applyNumberFormat="1" applyFont="1" applyBorder="1" applyAlignment="1">
      <alignment horizontal="center" vertical="center" wrapText="1"/>
    </xf>
    <xf numFmtId="0" fontId="20" fillId="0" borderId="3" xfId="267" applyFont="1" applyBorder="1" applyAlignment="1">
      <alignment horizontal="center" vertical="center"/>
    </xf>
    <xf numFmtId="0" fontId="20" fillId="0" borderId="3" xfId="267" applyFont="1" applyBorder="1" applyAlignment="1">
      <alignment horizontal="right" vertical="center"/>
    </xf>
    <xf numFmtId="0" fontId="19" fillId="0" borderId="3" xfId="267" applyFont="1" applyBorder="1" applyAlignment="1">
      <alignment horizontal="center" vertical="center" wrapText="1"/>
    </xf>
    <xf numFmtId="43" fontId="10" fillId="0" borderId="2" xfId="243" applyFont="1" applyBorder="1" applyAlignment="1">
      <alignment vertical="center"/>
    </xf>
    <xf numFmtId="0" fontId="10" fillId="0" borderId="0" xfId="281" applyFont="1" applyAlignment="1">
      <alignment vertical="center"/>
    </xf>
    <xf numFmtId="0" fontId="5" fillId="0" borderId="0" xfId="281" applyFont="1" applyAlignment="1">
      <alignment vertical="center"/>
    </xf>
    <xf numFmtId="0" fontId="10" fillId="12" borderId="2" xfId="281" applyFont="1" applyFill="1" applyBorder="1" applyAlignment="1" applyProtection="1">
      <alignment horizontal="center" vertical="center"/>
      <protection locked="0"/>
    </xf>
    <xf numFmtId="164" fontId="5" fillId="0" borderId="2" xfId="10" applyNumberFormat="1" applyFont="1" applyBorder="1" applyAlignment="1">
      <alignment vertical="center"/>
    </xf>
    <xf numFmtId="164" fontId="10" fillId="0" borderId="2" xfId="192" applyNumberFormat="1" applyFont="1" applyBorder="1" applyAlignment="1">
      <alignment vertical="center"/>
    </xf>
    <xf numFmtId="164" fontId="22" fillId="0" borderId="2" xfId="319" applyNumberFormat="1" applyFont="1" applyBorder="1" applyAlignment="1">
      <alignment vertical="center"/>
    </xf>
    <xf numFmtId="43" fontId="22" fillId="0" borderId="2" xfId="10" applyFont="1" applyBorder="1" applyAlignment="1" applyProtection="1">
      <alignment horizontal="center" vertical="center"/>
      <protection locked="0"/>
    </xf>
    <xf numFmtId="0" fontId="22" fillId="0" borderId="0" xfId="0" applyFont="1" applyProtection="1">
      <protection locked="0" hidden="1"/>
    </xf>
    <xf numFmtId="0" fontId="22" fillId="0" borderId="4" xfId="0" quotePrefix="1" applyFont="1" applyBorder="1" applyAlignment="1" applyProtection="1">
      <alignment horizontal="center" vertical="center" wrapText="1"/>
      <protection hidden="1"/>
    </xf>
    <xf numFmtId="0" fontId="22" fillId="0" borderId="2" xfId="0" applyFont="1" applyBorder="1" applyAlignment="1" applyProtection="1">
      <alignment horizontal="center" vertical="center"/>
      <protection locked="0"/>
    </xf>
    <xf numFmtId="0" fontId="63" fillId="0" borderId="0" xfId="0" applyFont="1" applyAlignment="1">
      <alignment horizontal="left" vertical="top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Alignment="1">
      <alignment vertical="center"/>
    </xf>
    <xf numFmtId="0" fontId="22" fillId="0" borderId="7" xfId="0" quotePrefix="1" applyFont="1" applyBorder="1" applyAlignment="1" applyProtection="1">
      <alignment horizontal="center" vertical="center" wrapText="1"/>
      <protection hidden="1"/>
    </xf>
    <xf numFmtId="0" fontId="5" fillId="11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/>
      <protection locked="0"/>
    </xf>
    <xf numFmtId="2" fontId="5" fillId="4" borderId="2" xfId="0" applyNumberFormat="1" applyFont="1" applyFill="1" applyBorder="1" applyAlignment="1" applyProtection="1">
      <alignment horizontal="center" vertical="center"/>
      <protection locked="0"/>
    </xf>
    <xf numFmtId="2" fontId="5" fillId="4" borderId="2" xfId="0" applyNumberFormat="1" applyFont="1" applyFill="1" applyBorder="1" applyAlignment="1" applyProtection="1">
      <alignment horizontal="right" vertical="center"/>
      <protection locked="0"/>
    </xf>
    <xf numFmtId="0" fontId="6" fillId="4" borderId="2" xfId="312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2" fontId="5" fillId="5" borderId="2" xfId="319" applyNumberFormat="1" applyFont="1" applyFill="1" applyBorder="1" applyAlignment="1" applyProtection="1">
      <alignment horizontal="center" vertical="center"/>
      <protection locked="0"/>
    </xf>
    <xf numFmtId="2" fontId="5" fillId="5" borderId="2" xfId="312" applyNumberFormat="1" applyFont="1" applyFill="1" applyBorder="1" applyAlignment="1" applyProtection="1">
      <alignment horizontal="center" vertical="center"/>
      <protection locked="0"/>
    </xf>
    <xf numFmtId="2" fontId="6" fillId="5" borderId="2" xfId="312" applyNumberFormat="1" applyFont="1" applyFill="1" applyBorder="1" applyAlignment="1" applyProtection="1">
      <alignment horizontal="center" vertical="center"/>
      <protection locked="0"/>
    </xf>
    <xf numFmtId="0" fontId="5" fillId="4" borderId="2" xfId="312" applyFont="1" applyFill="1" applyBorder="1" applyAlignment="1" applyProtection="1">
      <alignment vertical="center" wrapText="1"/>
      <protection locked="0"/>
    </xf>
    <xf numFmtId="10" fontId="5" fillId="4" borderId="2" xfId="0" applyNumberFormat="1" applyFont="1" applyFill="1" applyBorder="1" applyAlignment="1">
      <alignment horizontal="right" vertical="center"/>
    </xf>
    <xf numFmtId="2" fontId="8" fillId="0" borderId="2" xfId="312" applyNumberFormat="1" applyFont="1" applyBorder="1" applyAlignment="1" applyProtection="1">
      <alignment horizontal="center" vertical="center"/>
      <protection locked="0"/>
    </xf>
    <xf numFmtId="2" fontId="6" fillId="0" borderId="2" xfId="312" applyNumberFormat="1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>
      <alignment vertical="center"/>
    </xf>
    <xf numFmtId="2" fontId="5" fillId="0" borderId="2" xfId="312" applyNumberFormat="1" applyFont="1" applyBorder="1" applyAlignment="1" applyProtection="1">
      <alignment horizontal="right" vertical="center"/>
      <protection locked="0"/>
    </xf>
    <xf numFmtId="2" fontId="5" fillId="4" borderId="2" xfId="319" applyNumberFormat="1" applyFont="1" applyFill="1" applyBorder="1" applyAlignment="1" applyProtection="1">
      <alignment horizontal="center" vertical="center"/>
      <protection locked="0"/>
    </xf>
    <xf numFmtId="2" fontId="5" fillId="4" borderId="2" xfId="312" applyNumberFormat="1" applyFont="1" applyFill="1" applyBorder="1" applyAlignment="1" applyProtection="1">
      <alignment horizontal="center" vertical="center"/>
      <protection locked="0"/>
    </xf>
    <xf numFmtId="2" fontId="6" fillId="4" borderId="2" xfId="312" applyNumberFormat="1" applyFont="1" applyFill="1" applyBorder="1" applyAlignment="1" applyProtection="1">
      <alignment horizontal="left" vertical="center"/>
      <protection locked="0"/>
    </xf>
    <xf numFmtId="2" fontId="8" fillId="4" borderId="2" xfId="312" applyNumberFormat="1" applyFont="1" applyFill="1" applyBorder="1" applyAlignment="1" applyProtection="1">
      <alignment horizontal="center" vertical="center"/>
      <protection locked="0"/>
    </xf>
    <xf numFmtId="2" fontId="5" fillId="4" borderId="2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2" fontId="6" fillId="4" borderId="2" xfId="312" applyNumberFormat="1" applyFont="1" applyFill="1" applyBorder="1" applyAlignment="1" applyProtection="1">
      <alignment horizontal="right" vertical="center"/>
      <protection locked="0"/>
    </xf>
    <xf numFmtId="10" fontId="5" fillId="4" borderId="2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textRotation="90" wrapText="1"/>
    </xf>
    <xf numFmtId="0" fontId="5" fillId="12" borderId="2" xfId="0" applyFont="1" applyFill="1" applyBorder="1" applyAlignment="1" applyProtection="1">
      <alignment horizontal="center" vertical="center"/>
      <protection locked="0"/>
    </xf>
    <xf numFmtId="43" fontId="10" fillId="0" borderId="0" xfId="0" applyNumberFormat="1" applyFont="1" applyAlignment="1">
      <alignment vertical="center"/>
    </xf>
    <xf numFmtId="2" fontId="11" fillId="5" borderId="2" xfId="319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27" fillId="12" borderId="1" xfId="0" applyFont="1" applyFill="1" applyBorder="1" applyAlignment="1">
      <alignment vertical="center" wrapText="1" shrinkToFit="1"/>
    </xf>
    <xf numFmtId="0" fontId="17" fillId="12" borderId="1" xfId="307" applyFill="1" applyBorder="1" applyAlignment="1">
      <alignment horizontal="left" vertical="top" wrapText="1"/>
    </xf>
    <xf numFmtId="0" fontId="9" fillId="12" borderId="1" xfId="307" applyFont="1" applyFill="1" applyBorder="1" applyAlignment="1">
      <alignment horizontal="left" vertical="top" wrapText="1"/>
    </xf>
    <xf numFmtId="0" fontId="27" fillId="12" borderId="1" xfId="307" applyFont="1" applyFill="1" applyBorder="1" applyAlignment="1">
      <alignment horizontal="left" vertical="top" wrapText="1"/>
    </xf>
    <xf numFmtId="0" fontId="10" fillId="12" borderId="2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 applyProtection="1">
      <alignment horizontal="left" vertical="center" wrapText="1"/>
      <protection locked="0"/>
    </xf>
    <xf numFmtId="2" fontId="10" fillId="12" borderId="2" xfId="0" applyNumberFormat="1" applyFont="1" applyFill="1" applyBorder="1" applyAlignment="1" applyProtection="1">
      <alignment horizontal="center" vertical="center"/>
      <protection locked="0"/>
    </xf>
    <xf numFmtId="2" fontId="10" fillId="12" borderId="2" xfId="0" applyNumberFormat="1" applyFont="1" applyFill="1" applyBorder="1" applyAlignment="1" applyProtection="1">
      <alignment horizontal="right" vertical="center"/>
      <protection locked="0"/>
    </xf>
    <xf numFmtId="0" fontId="11" fillId="12" borderId="2" xfId="0" applyFont="1" applyFill="1" applyBorder="1" applyAlignment="1" applyProtection="1">
      <alignment horizontal="left" vertical="center" wrapText="1"/>
      <protection locked="0"/>
    </xf>
    <xf numFmtId="0" fontId="22" fillId="0" borderId="2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12" borderId="2" xfId="0" applyFont="1" applyFill="1" applyBorder="1" applyAlignment="1" applyProtection="1">
      <alignment horizontal="right" vertical="center" wrapText="1"/>
      <protection locked="0"/>
    </xf>
    <xf numFmtId="0" fontId="6" fillId="12" borderId="2" xfId="0" applyFont="1" applyFill="1" applyBorder="1" applyAlignment="1" applyProtection="1">
      <alignment horizontal="center" vertical="center" wrapText="1"/>
      <protection locked="0"/>
    </xf>
    <xf numFmtId="0" fontId="10" fillId="12" borderId="2" xfId="0" applyFont="1" applyFill="1" applyBorder="1" applyAlignment="1" applyProtection="1">
      <alignment vertical="center" wrapText="1"/>
      <protection locked="0"/>
    </xf>
    <xf numFmtId="2" fontId="9" fillId="12" borderId="1" xfId="0" applyNumberFormat="1" applyFont="1" applyFill="1" applyBorder="1" applyAlignment="1">
      <alignment horizontal="center" vertical="center" wrapText="1"/>
    </xf>
    <xf numFmtId="0" fontId="11" fillId="12" borderId="2" xfId="0" applyFont="1" applyFill="1" applyBorder="1" applyAlignment="1" applyProtection="1">
      <alignment vertical="center" wrapText="1"/>
      <protection locked="0"/>
    </xf>
    <xf numFmtId="164" fontId="10" fillId="12" borderId="2" xfId="319" applyNumberFormat="1" applyFont="1" applyFill="1" applyBorder="1" applyAlignment="1">
      <alignment vertical="center"/>
    </xf>
    <xf numFmtId="4" fontId="10" fillId="12" borderId="2" xfId="312" applyNumberFormat="1" applyFont="1" applyFill="1" applyBorder="1" applyAlignment="1" applyProtection="1">
      <alignment horizontal="right" vertical="center"/>
      <protection locked="0"/>
    </xf>
    <xf numFmtId="0" fontId="17" fillId="12" borderId="1" xfId="307" applyFill="1" applyBorder="1" applyAlignment="1">
      <alignment horizontal="center" vertical="center" wrapText="1"/>
    </xf>
    <xf numFmtId="2" fontId="17" fillId="12" borderId="1" xfId="307" applyNumberForma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 shrinkToFit="1"/>
    </xf>
    <xf numFmtId="0" fontId="9" fillId="12" borderId="1" xfId="0" applyFont="1" applyFill="1" applyBorder="1" applyAlignment="1">
      <alignment horizontal="center" vertical="center" wrapText="1" shrinkToFit="1"/>
    </xf>
    <xf numFmtId="16" fontId="10" fillId="12" borderId="2" xfId="0" applyNumberFormat="1" applyFont="1" applyFill="1" applyBorder="1" applyAlignment="1">
      <alignment horizontal="center" vertical="center" wrapText="1"/>
    </xf>
    <xf numFmtId="0" fontId="19" fillId="12" borderId="3" xfId="267" applyFont="1" applyFill="1" applyBorder="1" applyAlignment="1">
      <alignment horizontal="center" vertical="center" wrapText="1"/>
    </xf>
    <xf numFmtId="0" fontId="20" fillId="12" borderId="3" xfId="267" applyFont="1" applyFill="1" applyBorder="1" applyAlignment="1">
      <alignment horizontal="center" vertical="center"/>
    </xf>
    <xf numFmtId="0" fontId="20" fillId="12" borderId="3" xfId="267" applyFont="1" applyFill="1" applyBorder="1" applyAlignment="1">
      <alignment horizontal="right" vertical="center"/>
    </xf>
    <xf numFmtId="164" fontId="10" fillId="12" borderId="2" xfId="10" applyNumberFormat="1" applyFont="1" applyFill="1" applyBorder="1" applyAlignment="1">
      <alignment vertical="center"/>
    </xf>
    <xf numFmtId="0" fontId="27" fillId="12" borderId="1" xfId="0" applyFont="1" applyFill="1" applyBorder="1" applyAlignment="1">
      <alignment horizontal="center" vertical="center" wrapText="1" shrinkToFit="1"/>
    </xf>
    <xf numFmtId="0" fontId="1" fillId="12" borderId="9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wrapText="1"/>
    </xf>
    <xf numFmtId="0" fontId="9" fillId="12" borderId="1" xfId="307" applyFont="1" applyFill="1" applyBorder="1" applyAlignment="1">
      <alignment horizontal="center" vertical="center" wrapText="1"/>
    </xf>
    <xf numFmtId="2" fontId="9" fillId="12" borderId="1" xfId="307" applyNumberFormat="1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/>
    </xf>
    <xf numFmtId="0" fontId="6" fillId="12" borderId="2" xfId="312" applyFont="1" applyFill="1" applyBorder="1" applyAlignment="1" applyProtection="1">
      <alignment horizontal="center" vertical="center" wrapText="1"/>
      <protection locked="0"/>
    </xf>
    <xf numFmtId="0" fontId="5" fillId="12" borderId="2" xfId="0" applyFont="1" applyFill="1" applyBorder="1" applyAlignment="1">
      <alignment vertical="center"/>
    </xf>
    <xf numFmtId="164" fontId="5" fillId="12" borderId="2" xfId="319" applyNumberFormat="1" applyFont="1" applyFill="1" applyBorder="1" applyAlignment="1">
      <alignment vertical="center"/>
    </xf>
    <xf numFmtId="0" fontId="5" fillId="12" borderId="2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 applyProtection="1">
      <alignment horizontal="left" vertical="center" wrapText="1"/>
      <protection locked="0"/>
    </xf>
    <xf numFmtId="2" fontId="5" fillId="12" borderId="2" xfId="0" applyNumberFormat="1" applyFont="1" applyFill="1" applyBorder="1" applyAlignment="1" applyProtection="1">
      <alignment horizontal="center" vertical="center"/>
      <protection locked="0"/>
    </xf>
    <xf numFmtId="2" fontId="5" fillId="12" borderId="2" xfId="0" applyNumberFormat="1" applyFont="1" applyFill="1" applyBorder="1" applyAlignment="1" applyProtection="1">
      <alignment horizontal="right" vertical="center"/>
      <protection locked="0"/>
    </xf>
    <xf numFmtId="164" fontId="5" fillId="12" borderId="2" xfId="1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top"/>
    </xf>
    <xf numFmtId="0" fontId="5" fillId="12" borderId="2" xfId="0" applyFont="1" applyFill="1" applyBorder="1" applyAlignment="1" applyProtection="1">
      <alignment vertical="center" wrapText="1"/>
      <protection locked="0"/>
    </xf>
    <xf numFmtId="0" fontId="5" fillId="12" borderId="2" xfId="312" applyFont="1" applyFill="1" applyBorder="1" applyAlignment="1" applyProtection="1">
      <alignment horizontal="center" vertical="center"/>
      <protection locked="0"/>
    </xf>
    <xf numFmtId="4" fontId="5" fillId="12" borderId="2" xfId="312" applyNumberFormat="1" applyFont="1" applyFill="1" applyBorder="1" applyAlignment="1" applyProtection="1">
      <alignment horizontal="right" vertical="center"/>
      <protection locked="0"/>
    </xf>
    <xf numFmtId="43" fontId="5" fillId="12" borderId="2" xfId="319" applyFont="1" applyFill="1" applyBorder="1" applyAlignment="1" applyProtection="1">
      <alignment horizontal="center" vertical="center"/>
      <protection locked="0"/>
    </xf>
    <xf numFmtId="0" fontId="10" fillId="12" borderId="2" xfId="281" applyFont="1" applyFill="1" applyBorder="1" applyAlignment="1">
      <alignment horizontal="center" vertical="center" wrapText="1"/>
    </xf>
    <xf numFmtId="0" fontId="11" fillId="12" borderId="2" xfId="281" applyFont="1" applyFill="1" applyBorder="1" applyAlignment="1">
      <alignment horizontal="center" vertical="top" wrapText="1"/>
    </xf>
    <xf numFmtId="2" fontId="10" fillId="12" borderId="2" xfId="281" applyNumberFormat="1" applyFont="1" applyFill="1" applyBorder="1" applyAlignment="1" applyProtection="1">
      <alignment horizontal="center" vertical="center"/>
      <protection locked="0"/>
    </xf>
    <xf numFmtId="2" fontId="10" fillId="12" borderId="2" xfId="281" applyNumberFormat="1" applyFont="1" applyFill="1" applyBorder="1" applyAlignment="1" applyProtection="1">
      <alignment horizontal="right" vertical="center"/>
      <protection locked="0"/>
    </xf>
    <xf numFmtId="43" fontId="10" fillId="12" borderId="2" xfId="89" applyFont="1" applyFill="1" applyBorder="1" applyAlignment="1">
      <alignment vertical="center"/>
    </xf>
    <xf numFmtId="43" fontId="10" fillId="12" borderId="2" xfId="243" applyFont="1" applyFill="1" applyBorder="1" applyAlignment="1">
      <alignment vertical="center"/>
    </xf>
    <xf numFmtId="0" fontId="6" fillId="4" borderId="10" xfId="0" applyFont="1" applyFill="1" applyBorder="1" applyAlignment="1">
      <alignment horizontal="center" vertical="center" wrapText="1"/>
    </xf>
    <xf numFmtId="169" fontId="10" fillId="0" borderId="2" xfId="319" applyNumberFormat="1" applyFont="1" applyBorder="1" applyAlignment="1">
      <alignment vertical="center"/>
    </xf>
    <xf numFmtId="169" fontId="10" fillId="0" borderId="2" xfId="243" applyNumberFormat="1" applyFont="1" applyBorder="1" applyAlignment="1">
      <alignment vertical="center"/>
    </xf>
    <xf numFmtId="0" fontId="17" fillId="12" borderId="2" xfId="307" applyFill="1" applyBorder="1" applyAlignment="1">
      <alignment horizontal="left" vertical="top" wrapText="1"/>
    </xf>
    <xf numFmtId="0" fontId="17" fillId="12" borderId="2" xfId="307" applyFill="1" applyBorder="1" applyAlignment="1">
      <alignment horizontal="center" vertical="top" wrapText="1"/>
    </xf>
    <xf numFmtId="2" fontId="17" fillId="12" borderId="2" xfId="0" applyNumberFormat="1" applyFont="1" applyFill="1" applyBorder="1" applyAlignment="1">
      <alignment horizontal="center" vertical="top"/>
    </xf>
    <xf numFmtId="0" fontId="9" fillId="12" borderId="2" xfId="307" applyFont="1" applyFill="1" applyBorder="1" applyAlignment="1">
      <alignment horizontal="center" vertical="center" wrapText="1"/>
    </xf>
    <xf numFmtId="0" fontId="9" fillId="12" borderId="2" xfId="307" applyFont="1" applyFill="1" applyBorder="1" applyAlignment="1">
      <alignment horizontal="left" vertical="top" wrapText="1"/>
    </xf>
    <xf numFmtId="0" fontId="9" fillId="12" borderId="2" xfId="0" applyFont="1" applyFill="1" applyBorder="1" applyAlignment="1">
      <alignment horizontal="center" vertical="center" wrapText="1"/>
    </xf>
    <xf numFmtId="0" fontId="27" fillId="12" borderId="2" xfId="0" applyFont="1" applyFill="1" applyBorder="1" applyAlignment="1">
      <alignment vertical="center" wrapText="1" shrinkToFit="1"/>
    </xf>
    <xf numFmtId="0" fontId="9" fillId="12" borderId="2" xfId="0" applyFont="1" applyFill="1" applyBorder="1" applyAlignment="1">
      <alignment horizontal="center" vertical="center" wrapText="1" shrinkToFit="1"/>
    </xf>
    <xf numFmtId="0" fontId="9" fillId="12" borderId="2" xfId="0" applyFont="1" applyFill="1" applyBorder="1" applyAlignment="1">
      <alignment horizontal="center" vertical="center" wrapText="1" shrinkToFit="1"/>
    </xf>
    <xf numFmtId="2" fontId="5" fillId="12" borderId="2" xfId="0" applyNumberFormat="1" applyFont="1" applyFill="1" applyBorder="1" applyAlignment="1">
      <alignment horizontal="center" vertical="center"/>
    </xf>
    <xf numFmtId="0" fontId="10" fillId="12" borderId="11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 applyProtection="1">
      <alignment horizontal="left" vertical="center" wrapText="1"/>
      <protection locked="0"/>
    </xf>
    <xf numFmtId="0" fontId="10" fillId="12" borderId="11" xfId="0" applyFont="1" applyFill="1" applyBorder="1" applyAlignment="1" applyProtection="1">
      <alignment horizontal="center" vertical="center"/>
      <protection locked="0"/>
    </xf>
    <xf numFmtId="2" fontId="10" fillId="12" borderId="11" xfId="0" applyNumberFormat="1" applyFont="1" applyFill="1" applyBorder="1" applyAlignment="1" applyProtection="1">
      <alignment horizontal="center" vertical="center"/>
      <protection locked="0"/>
    </xf>
    <xf numFmtId="2" fontId="10" fillId="12" borderId="11" xfId="0" applyNumberFormat="1" applyFont="1" applyFill="1" applyBorder="1" applyAlignment="1" applyProtection="1">
      <alignment horizontal="right" vertical="center"/>
      <protection locked="0"/>
    </xf>
    <xf numFmtId="164" fontId="10" fillId="12" borderId="11" xfId="10" applyNumberFormat="1" applyFont="1" applyFill="1" applyBorder="1" applyAlignment="1">
      <alignment vertical="center"/>
    </xf>
    <xf numFmtId="0" fontId="9" fillId="12" borderId="2" xfId="0" applyFont="1" applyFill="1" applyBorder="1" applyAlignment="1">
      <alignment horizontal="left" vertical="top" wrapText="1"/>
    </xf>
    <xf numFmtId="0" fontId="1" fillId="12" borderId="2" xfId="0" applyFont="1" applyFill="1" applyBorder="1" applyAlignment="1">
      <alignment horizontal="center" vertical="center" wrapText="1"/>
    </xf>
    <xf numFmtId="1" fontId="64" fillId="12" borderId="2" xfId="0" applyNumberFormat="1" applyFont="1" applyFill="1" applyBorder="1" applyAlignment="1">
      <alignment horizontal="center" vertical="center" wrapText="1" shrinkToFit="1"/>
    </xf>
    <xf numFmtId="0" fontId="0" fillId="12" borderId="2" xfId="0" applyFill="1" applyBorder="1" applyAlignment="1">
      <alignment horizontal="center" vertical="center" wrapText="1"/>
    </xf>
    <xf numFmtId="0" fontId="17" fillId="12" borderId="2" xfId="307" applyFill="1" applyBorder="1" applyAlignment="1">
      <alignment horizontal="center" vertical="center" wrapText="1"/>
    </xf>
    <xf numFmtId="2" fontId="17" fillId="12" borderId="2" xfId="307" applyNumberFormat="1" applyFill="1" applyBorder="1" applyAlignment="1">
      <alignment horizontal="center" vertical="center" wrapText="1"/>
    </xf>
    <xf numFmtId="2" fontId="17" fillId="12" borderId="2" xfId="307" applyNumberFormat="1" applyFill="1" applyBorder="1" applyAlignment="1">
      <alignment horizontal="center" vertical="top"/>
    </xf>
    <xf numFmtId="0" fontId="17" fillId="12" borderId="11" xfId="307" applyFill="1" applyBorder="1" applyAlignment="1">
      <alignment horizontal="left" vertical="top" wrapText="1"/>
    </xf>
    <xf numFmtId="0" fontId="17" fillId="0" borderId="11" xfId="307" applyBorder="1" applyAlignment="1">
      <alignment horizontal="center" vertical="top" wrapText="1"/>
    </xf>
    <xf numFmtId="2" fontId="17" fillId="0" borderId="11" xfId="307" applyNumberFormat="1" applyBorder="1" applyAlignment="1">
      <alignment horizontal="center" vertical="top"/>
    </xf>
    <xf numFmtId="0" fontId="9" fillId="0" borderId="2" xfId="0" applyFont="1" applyBorder="1" applyAlignment="1">
      <alignment horizontal="center" vertical="center" wrapText="1" shrinkToFit="1"/>
    </xf>
    <xf numFmtId="0" fontId="17" fillId="0" borderId="2" xfId="307" applyBorder="1" applyAlignment="1">
      <alignment horizontal="center" vertical="center" wrapText="1"/>
    </xf>
    <xf numFmtId="2" fontId="17" fillId="0" borderId="2" xfId="307" applyNumberForma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0" fontId="10" fillId="12" borderId="2" xfId="0" applyFont="1" applyFill="1" applyBorder="1" applyAlignment="1" applyProtection="1">
      <alignment horizontal="center" vertical="center" wrapText="1"/>
      <protection locked="0"/>
    </xf>
    <xf numFmtId="1" fontId="10" fillId="12" borderId="2" xfId="0" applyNumberFormat="1" applyFont="1" applyFill="1" applyBorder="1" applyAlignment="1" applyProtection="1">
      <alignment horizontal="right" vertical="center"/>
      <protection locked="0"/>
    </xf>
    <xf numFmtId="164" fontId="10" fillId="12" borderId="2" xfId="192" applyNumberFormat="1" applyFont="1" applyFill="1" applyBorder="1" applyAlignment="1">
      <alignment vertical="center"/>
    </xf>
    <xf numFmtId="0" fontId="6" fillId="12" borderId="2" xfId="0" applyFont="1" applyFill="1" applyBorder="1" applyAlignment="1">
      <alignment vertical="center" wrapText="1"/>
    </xf>
    <xf numFmtId="165" fontId="5" fillId="12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12" borderId="3" xfId="267" applyFont="1" applyFill="1" applyBorder="1" applyAlignment="1">
      <alignment horizontal="center" vertical="center" wrapText="1"/>
    </xf>
    <xf numFmtId="1" fontId="10" fillId="12" borderId="2" xfId="281" applyNumberFormat="1" applyFont="1" applyFill="1" applyBorder="1" applyAlignment="1" applyProtection="1">
      <alignment horizontal="right" vertical="center"/>
      <protection locked="0"/>
    </xf>
    <xf numFmtId="0" fontId="10" fillId="12" borderId="2" xfId="281" applyFont="1" applyFill="1" applyBorder="1" applyAlignment="1" applyProtection="1">
      <alignment horizontal="right" vertical="center" wrapText="1"/>
      <protection locked="0"/>
    </xf>
    <xf numFmtId="0" fontId="10" fillId="12" borderId="2" xfId="281" applyFont="1" applyFill="1" applyBorder="1" applyAlignment="1" applyProtection="1">
      <alignment horizontal="center" vertical="center" wrapText="1"/>
      <protection locked="0"/>
    </xf>
    <xf numFmtId="0" fontId="10" fillId="12" borderId="2" xfId="281" applyFont="1" applyFill="1" applyBorder="1" applyAlignment="1" applyProtection="1">
      <alignment horizontal="left" vertical="center" wrapText="1"/>
      <protection locked="0"/>
    </xf>
    <xf numFmtId="0" fontId="28" fillId="0" borderId="2" xfId="0" applyFont="1" applyBorder="1" applyAlignment="1" applyProtection="1">
      <alignment horizontal="left" vertical="center" wrapText="1"/>
      <protection locked="0"/>
    </xf>
    <xf numFmtId="0" fontId="17" fillId="0" borderId="0" xfId="0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/>
    <xf numFmtId="0" fontId="0" fillId="0" borderId="1" xfId="0" applyBorder="1"/>
    <xf numFmtId="2" fontId="5" fillId="15" borderId="2" xfId="0" applyNumberFormat="1" applyFont="1" applyFill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 wrapText="1"/>
      <protection locked="0"/>
    </xf>
    <xf numFmtId="164" fontId="5" fillId="15" borderId="2" xfId="319" applyNumberFormat="1" applyFont="1" applyFill="1" applyBorder="1" applyAlignment="1">
      <alignment vertical="center"/>
    </xf>
    <xf numFmtId="0" fontId="10" fillId="15" borderId="2" xfId="0" applyFont="1" applyFill="1" applyBorder="1" applyAlignment="1" applyProtection="1">
      <alignment horizontal="center" vertical="center"/>
      <protection locked="0"/>
    </xf>
    <xf numFmtId="0" fontId="28" fillId="12" borderId="2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 wrapText="1"/>
    </xf>
    <xf numFmtId="2" fontId="5" fillId="15" borderId="2" xfId="0" applyNumberFormat="1" applyFont="1" applyFill="1" applyBorder="1" applyAlignment="1" applyProtection="1">
      <alignment horizontal="center" vertical="center"/>
      <protection locked="0"/>
    </xf>
    <xf numFmtId="2" fontId="10" fillId="15" borderId="2" xfId="0" applyNumberFormat="1" applyFont="1" applyFill="1" applyBorder="1" applyAlignment="1" applyProtection="1">
      <alignment horizontal="center" vertical="center"/>
      <protection locked="0"/>
    </xf>
    <xf numFmtId="164" fontId="28" fillId="0" borderId="2" xfId="319" applyNumberFormat="1" applyFont="1" applyBorder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43" fontId="5" fillId="0" borderId="2" xfId="10" applyFont="1" applyBorder="1" applyAlignment="1" applyProtection="1">
      <alignment horizontal="center" vertical="center"/>
      <protection locked="0"/>
    </xf>
    <xf numFmtId="0" fontId="31" fillId="0" borderId="2" xfId="0" applyFont="1" applyBorder="1" applyAlignment="1" applyProtection="1">
      <alignment horizontal="center" vertical="center" wrapText="1"/>
      <protection locked="0"/>
    </xf>
    <xf numFmtId="0" fontId="65" fillId="0" borderId="0" xfId="0" applyFont="1" applyAlignment="1">
      <alignment vertical="center" wrapText="1"/>
    </xf>
    <xf numFmtId="0" fontId="10" fillId="4" borderId="2" xfId="0" applyFont="1" applyFill="1" applyBorder="1" applyAlignment="1" applyProtection="1">
      <alignment horizontal="left" vertical="center" wrapText="1"/>
      <protection locked="0"/>
    </xf>
    <xf numFmtId="164" fontId="10" fillId="13" borderId="2" xfId="192" applyNumberFormat="1" applyFont="1" applyFill="1" applyBorder="1" applyAlignment="1">
      <alignment vertical="center"/>
    </xf>
    <xf numFmtId="1" fontId="10" fillId="0" borderId="2" xfId="0" applyNumberFormat="1" applyFont="1" applyBorder="1" applyAlignment="1" applyProtection="1">
      <alignment horizontal="center" vertical="center"/>
      <protection locked="0"/>
    </xf>
    <xf numFmtId="164" fontId="5" fillId="13" borderId="2" xfId="10" applyNumberFormat="1" applyFont="1" applyFill="1" applyBorder="1" applyAlignment="1">
      <alignment vertical="center"/>
    </xf>
    <xf numFmtId="43" fontId="11" fillId="0" borderId="2" xfId="243" applyFont="1" applyBorder="1" applyAlignment="1">
      <alignment vertical="center" wrapText="1"/>
    </xf>
    <xf numFmtId="43" fontId="10" fillId="0" borderId="2" xfId="319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12" borderId="2" xfId="0" applyFont="1" applyFill="1" applyBorder="1" applyAlignment="1" applyProtection="1">
      <alignment horizontal="center" vertical="center" wrapText="1"/>
      <protection locked="0"/>
    </xf>
    <xf numFmtId="0" fontId="10" fillId="12" borderId="8" xfId="0" applyFont="1" applyFill="1" applyBorder="1" applyAlignment="1">
      <alignment horizontal="center" vertical="center" wrapText="1"/>
    </xf>
    <xf numFmtId="0" fontId="11" fillId="12" borderId="8" xfId="0" applyFont="1" applyFill="1" applyBorder="1" applyAlignment="1" applyProtection="1">
      <alignment vertical="center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wrapText="1"/>
    </xf>
    <xf numFmtId="0" fontId="66" fillId="0" borderId="1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4" fillId="0" borderId="1" xfId="306" applyFont="1" applyBorder="1" applyAlignment="1">
      <alignment horizontal="center" vertical="center" wrapText="1"/>
    </xf>
    <xf numFmtId="0" fontId="34" fillId="0" borderId="1" xfId="306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37" fillId="0" borderId="0" xfId="0" applyFont="1"/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40" fillId="0" borderId="1" xfId="0" applyNumberFormat="1" applyFont="1" applyBorder="1" applyAlignment="1">
      <alignment horizontal="left" vertical="center" wrapText="1"/>
    </xf>
    <xf numFmtId="2" fontId="4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40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wrapText="1"/>
    </xf>
    <xf numFmtId="0" fontId="10" fillId="0" borderId="1" xfId="0" applyFont="1" applyBorder="1"/>
    <xf numFmtId="1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29" fillId="6" borderId="1" xfId="309" applyFont="1" applyFill="1" applyBorder="1" applyAlignment="1">
      <alignment horizontal="center" vertical="center" wrapText="1"/>
    </xf>
    <xf numFmtId="0" fontId="17" fillId="0" borderId="5" xfId="309" applyFont="1" applyBorder="1" applyAlignment="1">
      <alignment horizontal="left" vertical="center" wrapText="1"/>
    </xf>
    <xf numFmtId="0" fontId="17" fillId="0" borderId="1" xfId="309" applyFont="1" applyBorder="1" applyAlignment="1">
      <alignment horizontal="left" vertical="center" wrapText="1"/>
    </xf>
    <xf numFmtId="0" fontId="17" fillId="0" borderId="5" xfId="309" applyFont="1" applyBorder="1" applyAlignment="1">
      <alignment horizontal="left" vertical="center"/>
    </xf>
    <xf numFmtId="0" fontId="17" fillId="0" borderId="1" xfId="309" applyFont="1" applyBorder="1" applyAlignment="1">
      <alignment horizontal="center" vertical="center"/>
    </xf>
    <xf numFmtId="0" fontId="29" fillId="6" borderId="1" xfId="309" applyFont="1" applyFill="1" applyBorder="1" applyAlignment="1">
      <alignment vertical="center" wrapText="1"/>
    </xf>
    <xf numFmtId="0" fontId="17" fillId="0" borderId="5" xfId="309" applyFont="1" applyBorder="1" applyAlignment="1">
      <alignment horizontal="center" vertical="center"/>
    </xf>
    <xf numFmtId="49" fontId="17" fillId="0" borderId="1" xfId="314" applyNumberFormat="1" applyFont="1" applyBorder="1" applyAlignment="1">
      <alignment horizontal="center" vertical="center"/>
    </xf>
    <xf numFmtId="0" fontId="17" fillId="7" borderId="14" xfId="0" applyFont="1" applyFill="1" applyBorder="1" applyAlignment="1">
      <alignment horizontal="center"/>
    </xf>
    <xf numFmtId="2" fontId="10" fillId="15" borderId="2" xfId="0" applyNumberFormat="1" applyFont="1" applyFill="1" applyBorder="1" applyAlignment="1" applyProtection="1">
      <alignment horizontal="right" vertical="center"/>
      <protection locked="0"/>
    </xf>
    <xf numFmtId="2" fontId="5" fillId="0" borderId="2" xfId="0" applyNumberFormat="1" applyFont="1" applyBorder="1" applyAlignment="1" applyProtection="1">
      <alignment horizontal="center" vertical="center"/>
      <protection locked="0"/>
    </xf>
    <xf numFmtId="0" fontId="66" fillId="0" borderId="0" xfId="0" applyFont="1" applyAlignment="1">
      <alignment horizontal="left" wrapText="1"/>
    </xf>
    <xf numFmtId="0" fontId="66" fillId="0" borderId="1" xfId="0" applyFont="1" applyBorder="1" applyAlignment="1">
      <alignment horizontal="center" wrapText="1"/>
    </xf>
    <xf numFmtId="43" fontId="5" fillId="15" borderId="2" xfId="319" applyFont="1" applyFill="1" applyBorder="1" applyAlignment="1" applyProtection="1">
      <alignment horizontal="center" vertical="center"/>
      <protection locked="0"/>
    </xf>
    <xf numFmtId="2" fontId="22" fillId="15" borderId="2" xfId="0" applyNumberFormat="1" applyFont="1" applyFill="1" applyBorder="1" applyAlignment="1" applyProtection="1">
      <alignment horizontal="right" vertical="center"/>
      <protection locked="0"/>
    </xf>
    <xf numFmtId="164" fontId="22" fillId="15" borderId="2" xfId="319" applyNumberFormat="1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15" borderId="2" xfId="0" applyFont="1" applyFill="1" applyBorder="1" applyAlignment="1" applyProtection="1">
      <alignment horizontal="right" vertical="center" wrapText="1"/>
      <protection locked="0"/>
    </xf>
    <xf numFmtId="43" fontId="10" fillId="0" borderId="0" xfId="0" applyNumberFormat="1" applyFont="1" applyAlignment="1" applyProtection="1">
      <alignment vertical="center"/>
      <protection locked="0"/>
    </xf>
    <xf numFmtId="1" fontId="10" fillId="15" borderId="2" xfId="0" applyNumberFormat="1" applyFont="1" applyFill="1" applyBorder="1" applyAlignment="1" applyProtection="1">
      <alignment horizontal="right" vertical="center"/>
      <protection locked="0"/>
    </xf>
    <xf numFmtId="0" fontId="44" fillId="0" borderId="1" xfId="0" applyFont="1" applyBorder="1" applyAlignment="1">
      <alignment horizontal="left" wrapText="1"/>
    </xf>
    <xf numFmtId="0" fontId="44" fillId="0" borderId="1" xfId="0" applyFont="1" applyBorder="1" applyAlignment="1">
      <alignment horizontal="left"/>
    </xf>
    <xf numFmtId="0" fontId="44" fillId="0" borderId="1" xfId="287" applyFont="1" applyBorder="1" applyAlignment="1">
      <alignment horizontal="left" wrapText="1"/>
    </xf>
    <xf numFmtId="0" fontId="29" fillId="12" borderId="2" xfId="0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49" fontId="1" fillId="0" borderId="1" xfId="0" applyNumberFormat="1" applyFont="1" applyBorder="1" applyAlignment="1">
      <alignment wrapText="1"/>
    </xf>
    <xf numFmtId="0" fontId="9" fillId="0" borderId="1" xfId="0" applyFont="1" applyBorder="1"/>
    <xf numFmtId="0" fontId="0" fillId="0" borderId="1" xfId="0" applyBorder="1" applyAlignment="1">
      <alignment horizontal="center"/>
    </xf>
    <xf numFmtId="0" fontId="10" fillId="12" borderId="0" xfId="0" applyFont="1" applyFill="1" applyAlignment="1">
      <alignment horizontal="center" vertical="center" wrapText="1"/>
    </xf>
    <xf numFmtId="0" fontId="27" fillId="8" borderId="3" xfId="0" applyFont="1" applyFill="1" applyBorder="1" applyAlignment="1">
      <alignment horizontal="center"/>
    </xf>
    <xf numFmtId="0" fontId="46" fillId="0" borderId="3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46" fillId="0" borderId="3" xfId="0" applyFont="1" applyBorder="1" applyAlignment="1">
      <alignment horizontal="left" wrapText="1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/>
    </xf>
    <xf numFmtId="0" fontId="67" fillId="0" borderId="1" xfId="0" applyFont="1" applyBorder="1"/>
    <xf numFmtId="0" fontId="67" fillId="0" borderId="1" xfId="0" applyFont="1" applyBorder="1" applyAlignment="1">
      <alignment horizontal="center"/>
    </xf>
    <xf numFmtId="0" fontId="67" fillId="0" borderId="1" xfId="0" applyFont="1" applyBorder="1" applyAlignment="1">
      <alignment horizontal="center"/>
    </xf>
    <xf numFmtId="0" fontId="0" fillId="0" borderId="9" xfId="0" applyBorder="1"/>
    <xf numFmtId="0" fontId="0" fillId="12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6" fillId="0" borderId="1" xfId="267" applyBorder="1"/>
    <xf numFmtId="0" fontId="16" fillId="0" borderId="1" xfId="267" applyBorder="1" applyAlignment="1">
      <alignment horizontal="center"/>
    </xf>
    <xf numFmtId="0" fontId="16" fillId="0" borderId="1" xfId="267" applyBorder="1" applyAlignment="1">
      <alignment wrapText="1"/>
    </xf>
    <xf numFmtId="0" fontId="16" fillId="0" borderId="1" xfId="267" applyBorder="1" applyAlignment="1">
      <alignment horizontal="center" wrapText="1"/>
    </xf>
    <xf numFmtId="0" fontId="67" fillId="0" borderId="1" xfId="0" applyFont="1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28" fillId="12" borderId="2" xfId="0" applyFont="1" applyFill="1" applyBorder="1" applyAlignment="1" applyProtection="1">
      <alignment vertical="center" wrapText="1"/>
      <protection locked="0"/>
    </xf>
    <xf numFmtId="0" fontId="28" fillId="16" borderId="2" xfId="0" applyFont="1" applyFill="1" applyBorder="1" applyAlignment="1" applyProtection="1">
      <alignment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2" fontId="9" fillId="0" borderId="10" xfId="0" applyNumberFormat="1" applyFont="1" applyBorder="1" applyAlignment="1" applyProtection="1">
      <alignment horizontal="center" vertical="center" wrapText="1"/>
      <protection locked="0"/>
    </xf>
    <xf numFmtId="2" fontId="9" fillId="0" borderId="13" xfId="0" applyNumberFormat="1" applyFont="1" applyBorder="1" applyAlignment="1" applyProtection="1">
      <alignment horizontal="center" vertical="center" wrapText="1"/>
      <protection locked="0"/>
    </xf>
    <xf numFmtId="0" fontId="48" fillId="14" borderId="16" xfId="0" applyFont="1" applyFill="1" applyBorder="1" applyAlignment="1">
      <alignment horizontal="center" vertical="center" wrapText="1"/>
    </xf>
    <xf numFmtId="0" fontId="44" fillId="17" borderId="1" xfId="0" applyFont="1" applyFill="1" applyBorder="1" applyAlignment="1">
      <alignment horizontal="left" vertical="center"/>
    </xf>
    <xf numFmtId="0" fontId="44" fillId="17" borderId="1" xfId="0" applyFont="1" applyFill="1" applyBorder="1"/>
    <xf numFmtId="0" fontId="44" fillId="17" borderId="1" xfId="0" applyFont="1" applyFill="1" applyBorder="1" applyAlignment="1">
      <alignment wrapText="1"/>
    </xf>
    <xf numFmtId="0" fontId="44" fillId="0" borderId="1" xfId="0" applyFont="1" applyBorder="1"/>
    <xf numFmtId="0" fontId="39" fillId="14" borderId="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wrapText="1"/>
    </xf>
    <xf numFmtId="0" fontId="44" fillId="0" borderId="13" xfId="0" applyFont="1" applyBorder="1" applyAlignment="1">
      <alignment wrapText="1"/>
    </xf>
    <xf numFmtId="0" fontId="44" fillId="0" borderId="1" xfId="0" applyFont="1" applyBorder="1" applyAlignment="1">
      <alignment horizontal="center" vertical="center"/>
    </xf>
    <xf numFmtId="0" fontId="48" fillId="14" borderId="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/>
    </xf>
    <xf numFmtId="0" fontId="49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/>
    </xf>
    <xf numFmtId="0" fontId="44" fillId="17" borderId="1" xfId="0" applyFont="1" applyFill="1" applyBorder="1" applyAlignment="1">
      <alignment horizontal="center" vertical="center"/>
    </xf>
    <xf numFmtId="2" fontId="44" fillId="17" borderId="1" xfId="0" applyNumberFormat="1" applyFont="1" applyFill="1" applyBorder="1" applyAlignment="1" applyProtection="1">
      <alignment horizontal="center" vertical="center" wrapText="1"/>
      <protection locked="0"/>
    </xf>
    <xf numFmtId="2" fontId="44" fillId="0" borderId="1" xfId="0" applyNumberFormat="1" applyFont="1" applyBorder="1" applyAlignment="1" applyProtection="1">
      <alignment horizontal="center" vertical="center" wrapText="1"/>
      <protection locked="0"/>
    </xf>
    <xf numFmtId="2" fontId="44" fillId="15" borderId="1" xfId="0" applyNumberFormat="1" applyFont="1" applyFill="1" applyBorder="1" applyAlignment="1" applyProtection="1">
      <alignment horizontal="center" vertical="center" wrapText="1"/>
      <protection locked="0"/>
    </xf>
    <xf numFmtId="2" fontId="44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shrinkToFit="1"/>
    </xf>
    <xf numFmtId="0" fontId="9" fillId="0" borderId="1" xfId="0" applyFont="1" applyBorder="1" applyAlignment="1">
      <alignment horizontal="center" vertical="center"/>
    </xf>
    <xf numFmtId="0" fontId="27" fillId="12" borderId="2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49" fontId="45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1" fillId="12" borderId="2" xfId="0" applyFont="1" applyFill="1" applyBorder="1" applyAlignment="1" applyProtection="1">
      <alignment horizontal="center" vertical="center" wrapText="1"/>
      <protection locked="0"/>
    </xf>
    <xf numFmtId="0" fontId="9" fillId="12" borderId="1" xfId="0" applyFont="1" applyFill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68" fillId="0" borderId="1" xfId="0" applyFont="1" applyBorder="1" applyAlignment="1">
      <alignment wrapText="1"/>
    </xf>
    <xf numFmtId="2" fontId="34" fillId="0" borderId="1" xfId="306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8" fillId="1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1" fontId="1" fillId="0" borderId="13" xfId="0" applyNumberFormat="1" applyFont="1" applyBorder="1" applyAlignment="1" applyProtection="1">
      <alignment horizontal="center" vertical="center" wrapText="1"/>
      <protection locked="0"/>
    </xf>
    <xf numFmtId="0" fontId="31" fillId="12" borderId="0" xfId="0" applyFont="1" applyFill="1" applyAlignment="1" applyProtection="1">
      <alignment horizontal="center" vertical="center" wrapText="1"/>
      <protection locked="0"/>
    </xf>
    <xf numFmtId="0" fontId="29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" fillId="12" borderId="1" xfId="284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66" fillId="12" borderId="1" xfId="0" applyFont="1" applyFill="1" applyBorder="1" applyAlignment="1">
      <alignment vertical="center" wrapText="1"/>
    </xf>
    <xf numFmtId="0" fontId="1" fillId="12" borderId="1" xfId="284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/>
    </xf>
    <xf numFmtId="0" fontId="17" fillId="5" borderId="0" xfId="0" applyFont="1" applyFill="1" applyAlignment="1">
      <alignment vertical="top"/>
    </xf>
    <xf numFmtId="0" fontId="17" fillId="12" borderId="1" xfId="0" applyFont="1" applyFill="1" applyBorder="1" applyAlignment="1">
      <alignment horizontal="left" vertical="center" wrapText="1"/>
    </xf>
    <xf numFmtId="0" fontId="9" fillId="12" borderId="1" xfId="0" applyFont="1" applyFill="1" applyBorder="1" applyAlignment="1">
      <alignment horizontal="left" vertical="center" wrapText="1"/>
    </xf>
    <xf numFmtId="49" fontId="9" fillId="0" borderId="1" xfId="312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0" fontId="17" fillId="12" borderId="0" xfId="0" applyFont="1" applyFill="1" applyAlignment="1">
      <alignment vertical="top"/>
    </xf>
    <xf numFmtId="0" fontId="9" fillId="12" borderId="1" xfId="0" applyFont="1" applyFill="1" applyBorder="1" applyAlignment="1">
      <alignment horizontal="center" vertical="center"/>
    </xf>
    <xf numFmtId="2" fontId="50" fillId="0" borderId="5" xfId="308" applyNumberFormat="1" applyFont="1" applyBorder="1" applyAlignment="1">
      <alignment horizontal="left" vertical="center"/>
    </xf>
    <xf numFmtId="2" fontId="50" fillId="0" borderId="5" xfId="308" applyNumberFormat="1" applyFont="1" applyBorder="1" applyAlignment="1">
      <alignment horizontal="left" vertical="center" wrapText="1"/>
    </xf>
    <xf numFmtId="2" fontId="50" fillId="0" borderId="1" xfId="308" applyNumberFormat="1" applyFont="1" applyBorder="1" applyAlignment="1">
      <alignment horizontal="left" vertical="center"/>
    </xf>
    <xf numFmtId="2" fontId="50" fillId="0" borderId="5" xfId="308" applyNumberFormat="1" applyFont="1" applyBorder="1" applyAlignment="1">
      <alignment horizontal="center" vertical="center" wrapText="1"/>
    </xf>
    <xf numFmtId="2" fontId="50" fillId="0" borderId="1" xfId="308" applyNumberFormat="1" applyFont="1" applyBorder="1" applyAlignment="1">
      <alignment horizontal="center" vertical="center" wrapText="1"/>
    </xf>
    <xf numFmtId="0" fontId="50" fillId="12" borderId="5" xfId="308" applyFont="1" applyFill="1" applyBorder="1" applyAlignment="1">
      <alignment horizontal="center" vertical="center" wrapText="1"/>
    </xf>
    <xf numFmtId="0" fontId="50" fillId="12" borderId="1" xfId="308" applyFont="1" applyFill="1" applyBorder="1" applyAlignment="1">
      <alignment horizontal="center" vertical="center" wrapText="1"/>
    </xf>
    <xf numFmtId="2" fontId="50" fillId="0" borderId="1" xfId="308" applyNumberFormat="1" applyFont="1" applyBorder="1" applyAlignment="1">
      <alignment horizontal="left" vertical="center" wrapText="1"/>
    </xf>
    <xf numFmtId="2" fontId="50" fillId="0" borderId="13" xfId="308" applyNumberFormat="1" applyFont="1" applyBorder="1" applyAlignment="1">
      <alignment horizontal="left" vertical="center"/>
    </xf>
    <xf numFmtId="2" fontId="50" fillId="0" borderId="13" xfId="308" applyNumberFormat="1" applyFont="1" applyBorder="1" applyAlignment="1">
      <alignment horizontal="center" vertical="center" wrapText="1"/>
    </xf>
    <xf numFmtId="0" fontId="50" fillId="12" borderId="13" xfId="308" applyFont="1" applyFill="1" applyBorder="1" applyAlignment="1">
      <alignment horizontal="center" vertical="center" wrapText="1"/>
    </xf>
    <xf numFmtId="2" fontId="50" fillId="0" borderId="0" xfId="308" applyNumberFormat="1" applyFont="1" applyAlignment="1">
      <alignment horizontal="left" vertical="center"/>
    </xf>
    <xf numFmtId="0" fontId="50" fillId="0" borderId="5" xfId="308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vertical="center" wrapText="1"/>
      <protection locked="0"/>
    </xf>
    <xf numFmtId="0" fontId="29" fillId="0" borderId="1" xfId="0" applyFont="1" applyBorder="1" applyAlignment="1">
      <alignment horizontal="center" wrapText="1"/>
    </xf>
    <xf numFmtId="164" fontId="31" fillId="0" borderId="2" xfId="319" applyNumberFormat="1" applyFont="1" applyBorder="1" applyAlignment="1">
      <alignment vertical="center"/>
    </xf>
    <xf numFmtId="0" fontId="9" fillId="0" borderId="1" xfId="0" applyFont="1" applyBorder="1" applyAlignment="1">
      <alignment horizontal="left" wrapText="1"/>
    </xf>
    <xf numFmtId="3" fontId="9" fillId="0" borderId="1" xfId="0" applyNumberFormat="1" applyFont="1" applyBorder="1" applyAlignment="1">
      <alignment horizontal="right" indent="1"/>
    </xf>
    <xf numFmtId="0" fontId="9" fillId="12" borderId="1" xfId="0" applyFont="1" applyFill="1" applyBorder="1" applyAlignment="1">
      <alignment horizontal="left" wrapText="1"/>
    </xf>
    <xf numFmtId="0" fontId="9" fillId="12" borderId="1" xfId="0" applyFont="1" applyFill="1" applyBorder="1" applyAlignment="1">
      <alignment horizontal="center"/>
    </xf>
    <xf numFmtId="3" fontId="9" fillId="12" borderId="1" xfId="0" applyNumberFormat="1" applyFont="1" applyFill="1" applyBorder="1" applyAlignment="1">
      <alignment horizontal="right" indent="1"/>
    </xf>
    <xf numFmtId="0" fontId="9" fillId="18" borderId="1" xfId="0" applyFont="1" applyFill="1" applyBorder="1" applyAlignment="1">
      <alignment horizontal="left" wrapText="1"/>
    </xf>
    <xf numFmtId="0" fontId="45" fillId="0" borderId="1" xfId="0" quotePrefix="1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9" fillId="12" borderId="2" xfId="307" applyFont="1" applyFill="1" applyBorder="1" applyAlignment="1">
      <alignment horizontal="center" vertical="top" wrapText="1"/>
    </xf>
    <xf numFmtId="0" fontId="9" fillId="12" borderId="5" xfId="0" applyFont="1" applyFill="1" applyBorder="1" applyAlignment="1">
      <alignment horizontal="left" wrapText="1"/>
    </xf>
    <xf numFmtId="0" fontId="9" fillId="12" borderId="0" xfId="0" applyFont="1" applyFill="1" applyAlignment="1">
      <alignment horizontal="left" wrapText="1"/>
    </xf>
    <xf numFmtId="0" fontId="20" fillId="0" borderId="0" xfId="267" applyFont="1" applyAlignment="1">
      <alignment horizontal="center" vertical="center"/>
    </xf>
    <xf numFmtId="3" fontId="20" fillId="0" borderId="0" xfId="267" applyNumberFormat="1" applyFont="1" applyAlignment="1">
      <alignment horizontal="right" vertical="center"/>
    </xf>
    <xf numFmtId="0" fontId="28" fillId="0" borderId="2" xfId="0" applyFont="1" applyBorder="1" applyAlignment="1" applyProtection="1">
      <alignment horizontal="right" vertical="center" wrapText="1"/>
      <protection locked="0"/>
    </xf>
    <xf numFmtId="0" fontId="28" fillId="12" borderId="2" xfId="312" applyFont="1" applyFill="1" applyBorder="1" applyAlignment="1" applyProtection="1">
      <alignment horizontal="left" vertical="center" wrapText="1"/>
      <protection locked="0"/>
    </xf>
    <xf numFmtId="43" fontId="5" fillId="0" borderId="0" xfId="0" applyNumberFormat="1" applyFont="1" applyAlignment="1" applyProtection="1">
      <alignment vertical="center"/>
      <protection locked="0"/>
    </xf>
    <xf numFmtId="0" fontId="28" fillId="0" borderId="0" xfId="0" applyFont="1" applyAlignment="1">
      <alignment horizontal="left" vertical="center" wrapText="1"/>
    </xf>
    <xf numFmtId="0" fontId="28" fillId="0" borderId="2" xfId="0" applyFont="1" applyBorder="1" applyAlignment="1" applyProtection="1">
      <alignment horizontal="center" vertical="center" wrapText="1"/>
      <protection locked="0"/>
    </xf>
    <xf numFmtId="2" fontId="5" fillId="0" borderId="0" xfId="0" applyNumberFormat="1" applyFont="1" applyAlignment="1" applyProtection="1">
      <alignment vertical="center"/>
      <protection locked="0"/>
    </xf>
    <xf numFmtId="0" fontId="66" fillId="0" borderId="0" xfId="0" applyFont="1" applyAlignment="1">
      <alignment horizontal="left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" xfId="312" applyFont="1" applyBorder="1" applyAlignment="1" applyProtection="1">
      <alignment horizontal="center" vertical="center" wrapText="1"/>
      <protection locked="0"/>
    </xf>
    <xf numFmtId="164" fontId="10" fillId="0" borderId="2" xfId="8" applyNumberFormat="1" applyFont="1" applyBorder="1" applyAlignment="1">
      <alignment vertical="center"/>
    </xf>
    <xf numFmtId="2" fontId="22" fillId="0" borderId="2" xfId="0" applyNumberFormat="1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right" vertical="center" wrapText="1"/>
      <protection locked="0"/>
    </xf>
    <xf numFmtId="3" fontId="9" fillId="15" borderId="1" xfId="0" applyNumberFormat="1" applyFont="1" applyFill="1" applyBorder="1" applyAlignment="1">
      <alignment horizontal="right" indent="1"/>
    </xf>
    <xf numFmtId="0" fontId="5" fillId="12" borderId="0" xfId="0" applyFont="1" applyFill="1" applyAlignment="1" applyProtection="1">
      <alignment horizontal="left" vertical="center" wrapText="1"/>
      <protection locked="0"/>
    </xf>
    <xf numFmtId="0" fontId="5" fillId="12" borderId="17" xfId="0" applyFont="1" applyFill="1" applyBorder="1" applyAlignment="1">
      <alignment horizontal="center" vertical="center" wrapText="1"/>
    </xf>
    <xf numFmtId="2" fontId="5" fillId="12" borderId="7" xfId="0" applyNumberFormat="1" applyFont="1" applyFill="1" applyBorder="1" applyAlignment="1" applyProtection="1">
      <alignment horizontal="center" vertical="center"/>
      <protection locked="0"/>
    </xf>
    <xf numFmtId="0" fontId="31" fillId="12" borderId="8" xfId="0" applyFont="1" applyFill="1" applyBorder="1" applyAlignment="1" applyProtection="1">
      <alignment horizontal="center" vertical="center" wrapText="1"/>
      <protection locked="0"/>
    </xf>
    <xf numFmtId="0" fontId="5" fillId="12" borderId="18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3" fontId="9" fillId="15" borderId="5" xfId="0" applyNumberFormat="1" applyFont="1" applyFill="1" applyBorder="1" applyAlignment="1">
      <alignment horizontal="right" indent="1"/>
    </xf>
    <xf numFmtId="43" fontId="10" fillId="0" borderId="2" xfId="319" applyFont="1" applyBorder="1" applyAlignment="1">
      <alignment horizontal="left" vertical="center" wrapText="1"/>
    </xf>
    <xf numFmtId="43" fontId="10" fillId="0" borderId="2" xfId="243" applyFont="1" applyBorder="1" applyAlignment="1">
      <alignment horizontal="left" vertical="center" wrapText="1"/>
    </xf>
    <xf numFmtId="43" fontId="28" fillId="0" borderId="2" xfId="319" applyFont="1" applyBorder="1" applyAlignment="1">
      <alignment horizontal="left" vertical="center" wrapText="1"/>
    </xf>
    <xf numFmtId="164" fontId="28" fillId="0" borderId="2" xfId="319" applyNumberFormat="1" applyFont="1" applyBorder="1" applyAlignment="1">
      <alignment horizontal="left" vertical="center"/>
    </xf>
    <xf numFmtId="164" fontId="10" fillId="0" borderId="2" xfId="319" applyNumberFormat="1" applyFont="1" applyBorder="1" applyAlignment="1">
      <alignment horizontal="center" vertical="center"/>
    </xf>
    <xf numFmtId="43" fontId="10" fillId="0" borderId="2" xfId="243" applyFont="1" applyBorder="1" applyAlignment="1">
      <alignment horizontal="center" vertical="center"/>
    </xf>
    <xf numFmtId="164" fontId="10" fillId="15" borderId="2" xfId="319" applyNumberFormat="1" applyFont="1" applyFill="1" applyBorder="1" applyAlignment="1">
      <alignment vertical="center"/>
    </xf>
    <xf numFmtId="3" fontId="9" fillId="15" borderId="0" xfId="0" applyNumberFormat="1" applyFont="1" applyFill="1" applyAlignment="1">
      <alignment horizontal="right" indent="1"/>
    </xf>
    <xf numFmtId="43" fontId="10" fillId="15" borderId="2" xfId="243" applyFont="1" applyFill="1" applyBorder="1" applyAlignment="1">
      <alignment vertical="center"/>
    </xf>
    <xf numFmtId="2" fontId="10" fillId="12" borderId="0" xfId="281" applyNumberFormat="1" applyFont="1" applyFill="1" applyAlignment="1" applyProtection="1">
      <alignment horizontal="right" vertical="center"/>
      <protection locked="0"/>
    </xf>
    <xf numFmtId="0" fontId="28" fillId="12" borderId="2" xfId="281" applyFont="1" applyFill="1" applyBorder="1" applyAlignment="1">
      <alignment horizontal="left" vertical="top" wrapText="1"/>
    </xf>
    <xf numFmtId="0" fontId="28" fillId="12" borderId="0" xfId="281" applyFont="1" applyFill="1" applyAlignment="1">
      <alignment horizontal="left" vertical="top" wrapText="1"/>
    </xf>
    <xf numFmtId="0" fontId="10" fillId="12" borderId="0" xfId="0" applyFont="1" applyFill="1" applyAlignment="1" applyProtection="1">
      <alignment horizontal="center" vertical="center"/>
      <protection locked="0"/>
    </xf>
    <xf numFmtId="2" fontId="10" fillId="12" borderId="0" xfId="0" applyNumberFormat="1" applyFont="1" applyFill="1" applyAlignment="1" applyProtection="1">
      <alignment horizontal="right" vertical="center"/>
      <protection locked="0"/>
    </xf>
    <xf numFmtId="0" fontId="69" fillId="0" borderId="1" xfId="0" applyFont="1" applyBorder="1" applyAlignment="1">
      <alignment wrapText="1"/>
    </xf>
    <xf numFmtId="0" fontId="5" fillId="15" borderId="2" xfId="0" applyFont="1" applyFill="1" applyBorder="1" applyAlignment="1" applyProtection="1">
      <alignment horizontal="center" vertical="center"/>
      <protection locked="0"/>
    </xf>
    <xf numFmtId="0" fontId="53" fillId="0" borderId="1" xfId="287" applyFont="1" applyBorder="1" applyAlignment="1">
      <alignment horizontal="center" wrapText="1"/>
    </xf>
    <xf numFmtId="0" fontId="17" fillId="12" borderId="2" xfId="0" applyFont="1" applyFill="1" applyBorder="1" applyAlignment="1">
      <alignment horizontal="left" vertical="top" wrapText="1"/>
    </xf>
    <xf numFmtId="0" fontId="17" fillId="0" borderId="15" xfId="0" applyFont="1" applyBorder="1" applyAlignment="1">
      <alignment horizontal="left" vertical="distributed"/>
    </xf>
    <xf numFmtId="49" fontId="17" fillId="0" borderId="1" xfId="0" applyNumberFormat="1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/>
    </xf>
    <xf numFmtId="0" fontId="29" fillId="0" borderId="1" xfId="0" applyFont="1" applyBorder="1" applyAlignment="1">
      <alignment horizontal="center"/>
    </xf>
    <xf numFmtId="0" fontId="9" fillId="0" borderId="15" xfId="0" applyFont="1" applyBorder="1" applyAlignment="1">
      <alignment vertical="distributed" wrapText="1"/>
    </xf>
    <xf numFmtId="49" fontId="29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left" wrapText="1"/>
    </xf>
    <xf numFmtId="0" fontId="17" fillId="0" borderId="15" xfId="0" applyFont="1" applyBorder="1" applyAlignment="1">
      <alignment horizontal="left" vertical="distributed" wrapText="1"/>
    </xf>
    <xf numFmtId="49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 vertical="distributed" wrapText="1"/>
    </xf>
    <xf numFmtId="49" fontId="54" fillId="0" borderId="1" xfId="0" applyNumberFormat="1" applyFont="1" applyBorder="1" applyAlignment="1">
      <alignment horizontal="left" wrapText="1"/>
    </xf>
    <xf numFmtId="0" fontId="55" fillId="12" borderId="2" xfId="307" applyFont="1" applyFill="1" applyBorder="1" applyAlignment="1">
      <alignment horizontal="left" vertical="top" wrapText="1"/>
    </xf>
    <xf numFmtId="0" fontId="10" fillId="12" borderId="0" xfId="0" applyFont="1" applyFill="1" applyAlignment="1" applyProtection="1">
      <alignment vertical="center" wrapText="1"/>
      <protection locked="0"/>
    </xf>
    <xf numFmtId="0" fontId="2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left" vertical="top" wrapText="1"/>
    </xf>
    <xf numFmtId="49" fontId="54" fillId="0" borderId="1" xfId="0" applyNumberFormat="1" applyFont="1" applyBorder="1" applyAlignment="1">
      <alignment horizontal="left" vertical="top" wrapText="1"/>
    </xf>
    <xf numFmtId="0" fontId="30" fillId="0" borderId="3" xfId="0" applyFont="1" applyBorder="1" applyAlignment="1">
      <alignment horizontal="center"/>
    </xf>
    <xf numFmtId="0" fontId="17" fillId="0" borderId="3" xfId="0" applyFont="1" applyBorder="1" applyAlignment="1">
      <alignment horizontal="left" wrapText="1"/>
    </xf>
    <xf numFmtId="0" fontId="10" fillId="12" borderId="17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12" borderId="7" xfId="0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5" fillId="0" borderId="12" xfId="312" applyFont="1" applyBorder="1" applyAlignment="1" applyProtection="1">
      <alignment horizontal="center" vertical="center"/>
      <protection locked="0"/>
    </xf>
    <xf numFmtId="0" fontId="10" fillId="12" borderId="18" xfId="0" applyFont="1" applyFill="1" applyBorder="1" applyAlignment="1" applyProtection="1">
      <alignment vertical="center" wrapText="1"/>
      <protection locked="0"/>
    </xf>
    <xf numFmtId="0" fontId="10" fillId="12" borderId="18" xfId="0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left" vertical="center" wrapText="1"/>
    </xf>
    <xf numFmtId="0" fontId="47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/>
    </xf>
    <xf numFmtId="164" fontId="5" fillId="0" borderId="7" xfId="10" applyNumberFormat="1" applyFont="1" applyBorder="1" applyAlignment="1">
      <alignment vertical="center"/>
    </xf>
    <xf numFmtId="2" fontId="10" fillId="12" borderId="1" xfId="0" applyNumberFormat="1" applyFont="1" applyFill="1" applyBorder="1" applyAlignment="1" applyProtection="1">
      <alignment horizontal="right" vertical="center"/>
      <protection locked="0"/>
    </xf>
    <xf numFmtId="0" fontId="29" fillId="0" borderId="0" xfId="0" applyFont="1" applyAlignment="1">
      <alignment horizontal="left" vertical="center"/>
    </xf>
    <xf numFmtId="0" fontId="29" fillId="0" borderId="1" xfId="0" applyFont="1" applyBorder="1" applyAlignment="1">
      <alignment vertical="center" wrapText="1"/>
    </xf>
    <xf numFmtId="0" fontId="36" fillId="0" borderId="10" xfId="306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 wrapText="1"/>
    </xf>
    <xf numFmtId="0" fontId="70" fillId="0" borderId="0" xfId="0" applyFont="1" applyAlignment="1">
      <alignment wrapText="1"/>
    </xf>
    <xf numFmtId="0" fontId="68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71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164" fontId="10" fillId="10" borderId="2" xfId="319" applyNumberFormat="1" applyFont="1" applyFill="1" applyBorder="1" applyAlignment="1">
      <alignment vertical="center"/>
    </xf>
    <xf numFmtId="0" fontId="10" fillId="10" borderId="2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wrapText="1"/>
    </xf>
    <xf numFmtId="0" fontId="0" fillId="10" borderId="1" xfId="0" applyFill="1" applyBorder="1" applyAlignment="1">
      <alignment horizontal="center"/>
    </xf>
    <xf numFmtId="0" fontId="10" fillId="10" borderId="2" xfId="0" applyFont="1" applyFill="1" applyBorder="1" applyAlignment="1" applyProtection="1">
      <alignment horizontal="center" vertical="center"/>
      <protection locked="0"/>
    </xf>
    <xf numFmtId="164" fontId="10" fillId="10" borderId="2" xfId="10" applyNumberFormat="1" applyFont="1" applyFill="1" applyBorder="1" applyAlignment="1">
      <alignment vertical="center"/>
    </xf>
    <xf numFmtId="0" fontId="10" fillId="10" borderId="0" xfId="0" applyFont="1" applyFill="1" applyAlignment="1">
      <alignment vertical="center"/>
    </xf>
    <xf numFmtId="0" fontId="17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30" fillId="0" borderId="3" xfId="0" applyFont="1" applyBorder="1" applyAlignment="1">
      <alignment horizontal="left" wrapText="1"/>
    </xf>
    <xf numFmtId="0" fontId="17" fillId="0" borderId="1" xfId="0" applyFont="1" applyBorder="1" applyAlignment="1">
      <alignment horizontal="center" vertical="top" wrapText="1"/>
    </xf>
    <xf numFmtId="43" fontId="5" fillId="12" borderId="2" xfId="319" applyFont="1" applyFill="1" applyBorder="1" applyAlignment="1">
      <alignment vertical="center"/>
    </xf>
    <xf numFmtId="43" fontId="5" fillId="0" borderId="2" xfId="319" applyFont="1" applyBorder="1" applyAlignment="1">
      <alignment vertical="center"/>
    </xf>
    <xf numFmtId="43" fontId="10" fillId="5" borderId="2" xfId="319" applyFont="1" applyFill="1" applyBorder="1" applyAlignment="1" applyProtection="1">
      <alignment horizontal="center" vertical="center"/>
      <protection locked="0"/>
    </xf>
    <xf numFmtId="43" fontId="10" fillId="0" borderId="2" xfId="319" applyFont="1" applyBorder="1" applyAlignment="1">
      <alignment vertical="center"/>
    </xf>
    <xf numFmtId="43" fontId="5" fillId="0" borderId="2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0" fontId="10" fillId="12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 applyProtection="1">
      <alignment vertical="center" wrapText="1"/>
      <protection locked="0"/>
    </xf>
    <xf numFmtId="0" fontId="10" fillId="12" borderId="1" xfId="0" applyFont="1" applyFill="1" applyBorder="1" applyAlignment="1" applyProtection="1">
      <alignment horizontal="center" vertical="center"/>
      <protection locked="0"/>
    </xf>
    <xf numFmtId="164" fontId="10" fillId="12" borderId="1" xfId="319" applyNumberFormat="1" applyFont="1" applyFill="1" applyBorder="1" applyAlignment="1">
      <alignment vertical="center"/>
    </xf>
    <xf numFmtId="164" fontId="10" fillId="12" borderId="1" xfId="10" applyNumberFormat="1" applyFont="1" applyFill="1" applyBorder="1" applyAlignment="1">
      <alignment vertical="center"/>
    </xf>
    <xf numFmtId="164" fontId="10" fillId="0" borderId="1" xfId="319" applyNumberFormat="1" applyFont="1" applyBorder="1" applyAlignment="1">
      <alignment vertical="center"/>
    </xf>
    <xf numFmtId="0" fontId="31" fillId="12" borderId="1" xfId="0" applyFont="1" applyFill="1" applyBorder="1" applyAlignment="1" applyProtection="1">
      <alignment horizontal="center" vertical="center" wrapText="1"/>
      <protection locked="0"/>
    </xf>
    <xf numFmtId="164" fontId="10" fillId="0" borderId="1" xfId="10" applyNumberFormat="1" applyFont="1" applyBorder="1" applyAlignment="1">
      <alignment vertical="center"/>
    </xf>
    <xf numFmtId="0" fontId="10" fillId="12" borderId="1" xfId="0" applyFont="1" applyFill="1" applyBorder="1" applyAlignment="1" applyProtection="1">
      <alignment horizontal="center" vertical="center" wrapText="1"/>
      <protection locked="0"/>
    </xf>
    <xf numFmtId="0" fontId="6" fillId="12" borderId="1" xfId="0" applyFont="1" applyFill="1" applyBorder="1" applyAlignment="1" applyProtection="1">
      <alignment horizontal="center" vertical="center" wrapText="1"/>
      <protection locked="0"/>
    </xf>
    <xf numFmtId="4" fontId="10" fillId="12" borderId="1" xfId="312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>
      <alignment horizontal="center" vertical="center"/>
    </xf>
    <xf numFmtId="164" fontId="5" fillId="0" borderId="1" xfId="319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1" fillId="4" borderId="1" xfId="312" applyFont="1" applyFill="1" applyBorder="1" applyAlignment="1" applyProtection="1">
      <alignment vertical="center" wrapText="1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2" fontId="10" fillId="4" borderId="1" xfId="0" applyNumberFormat="1" applyFont="1" applyFill="1" applyBorder="1" applyAlignment="1" applyProtection="1">
      <alignment horizontal="center" vertical="center"/>
      <protection locked="0"/>
    </xf>
    <xf numFmtId="2" fontId="10" fillId="4" borderId="1" xfId="0" applyNumberFormat="1" applyFont="1" applyFill="1" applyBorder="1" applyAlignment="1" applyProtection="1">
      <alignment horizontal="right" vertical="center"/>
      <protection locked="0"/>
    </xf>
    <xf numFmtId="2" fontId="10" fillId="5" borderId="1" xfId="319" applyNumberFormat="1" applyFont="1" applyFill="1" applyBorder="1" applyAlignment="1" applyProtection="1">
      <alignment horizontal="center" vertical="center"/>
      <protection locked="0"/>
    </xf>
    <xf numFmtId="2" fontId="10" fillId="5" borderId="1" xfId="312" applyNumberFormat="1" applyFont="1" applyFill="1" applyBorder="1" applyAlignment="1" applyProtection="1">
      <alignment horizontal="center" vertical="center"/>
      <protection locked="0"/>
    </xf>
    <xf numFmtId="2" fontId="11" fillId="5" borderId="1" xfId="312" applyNumberFormat="1" applyFont="1" applyFill="1" applyBorder="1" applyAlignment="1" applyProtection="1">
      <alignment horizontal="center" vertical="center"/>
      <protection locked="0"/>
    </xf>
    <xf numFmtId="2" fontId="11" fillId="0" borderId="1" xfId="0" applyNumberFormat="1" applyFont="1" applyBorder="1" applyAlignment="1">
      <alignment vertical="center" wrapText="1"/>
    </xf>
    <xf numFmtId="0" fontId="10" fillId="4" borderId="1" xfId="312" applyFont="1" applyFill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2" fontId="10" fillId="4" borderId="1" xfId="319" applyNumberFormat="1" applyFont="1" applyFill="1" applyBorder="1" applyAlignment="1" applyProtection="1">
      <alignment horizontal="center" vertical="center"/>
      <protection locked="0"/>
    </xf>
    <xf numFmtId="2" fontId="10" fillId="4" borderId="1" xfId="312" applyNumberFormat="1" applyFont="1" applyFill="1" applyBorder="1" applyAlignment="1" applyProtection="1">
      <alignment horizontal="center" vertical="center"/>
      <protection locked="0"/>
    </xf>
    <xf numFmtId="2" fontId="11" fillId="4" borderId="1" xfId="312" applyNumberFormat="1" applyFont="1" applyFill="1" applyBorder="1" applyAlignment="1" applyProtection="1">
      <alignment horizontal="left" vertical="center"/>
      <protection locked="0"/>
    </xf>
    <xf numFmtId="2" fontId="12" fillId="4" borderId="1" xfId="312" applyNumberFormat="1" applyFont="1" applyFill="1" applyBorder="1" applyAlignment="1" applyProtection="1">
      <alignment horizontal="center" vertical="center"/>
      <protection locked="0"/>
    </xf>
    <xf numFmtId="2" fontId="10" fillId="4" borderId="1" xfId="0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2" fontId="11" fillId="4" borderId="1" xfId="312" applyNumberFormat="1" applyFont="1" applyFill="1" applyBorder="1" applyAlignment="1" applyProtection="1">
      <alignment horizontal="right" vertical="center"/>
      <protection locked="0"/>
    </xf>
    <xf numFmtId="10" fontId="10" fillId="4" borderId="1" xfId="0" applyNumberFormat="1" applyFont="1" applyFill="1" applyBorder="1" applyAlignment="1">
      <alignment vertical="center"/>
    </xf>
    <xf numFmtId="1" fontId="64" fillId="12" borderId="1" xfId="0" applyNumberFormat="1" applyFont="1" applyFill="1" applyBorder="1" applyAlignment="1">
      <alignment horizontal="center" vertical="center" wrapText="1" shrinkToFit="1"/>
    </xf>
    <xf numFmtId="43" fontId="72" fillId="0" borderId="1" xfId="267" applyNumberFormat="1" applyFont="1" applyBorder="1" applyAlignment="1">
      <alignment horizontal="center" vertical="center"/>
    </xf>
    <xf numFmtId="0" fontId="10" fillId="15" borderId="2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left"/>
    </xf>
    <xf numFmtId="0" fontId="9" fillId="15" borderId="2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1" fontId="64" fillId="15" borderId="2" xfId="0" applyNumberFormat="1" applyFont="1" applyFill="1" applyBorder="1" applyAlignment="1">
      <alignment horizontal="center" vertical="center" wrapText="1" shrinkToFit="1"/>
    </xf>
    <xf numFmtId="164" fontId="10" fillId="15" borderId="2" xfId="10" applyNumberFormat="1" applyFont="1" applyFill="1" applyBorder="1" applyAlignment="1">
      <alignment vertical="center"/>
    </xf>
    <xf numFmtId="0" fontId="10" fillId="15" borderId="0" xfId="0" applyFont="1" applyFill="1" applyAlignment="1">
      <alignment vertical="center"/>
    </xf>
    <xf numFmtId="0" fontId="0" fillId="15" borderId="2" xfId="0" applyFill="1" applyBorder="1" applyAlignment="1">
      <alignment horizontal="center" vertical="center" wrapText="1"/>
    </xf>
    <xf numFmtId="164" fontId="5" fillId="15" borderId="2" xfId="10" applyNumberFormat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10" fillId="12" borderId="1" xfId="281" applyFont="1" applyFill="1" applyBorder="1" applyAlignment="1" applyProtection="1">
      <alignment horizontal="center" vertical="center" wrapText="1"/>
      <protection locked="0"/>
    </xf>
    <xf numFmtId="0" fontId="10" fillId="12" borderId="1" xfId="281" applyFont="1" applyFill="1" applyBorder="1" applyAlignment="1" applyProtection="1">
      <alignment horizontal="right" vertical="center" wrapText="1"/>
      <protection locked="0"/>
    </xf>
    <xf numFmtId="0" fontId="10" fillId="15" borderId="1" xfId="281" applyFont="1" applyFill="1" applyBorder="1" applyAlignment="1" applyProtection="1">
      <alignment horizontal="left" vertical="center" wrapText="1"/>
      <protection locked="0"/>
    </xf>
    <xf numFmtId="1" fontId="10" fillId="12" borderId="1" xfId="281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vertical="center"/>
      <protection locked="0"/>
    </xf>
    <xf numFmtId="43" fontId="51" fillId="0" borderId="1" xfId="267" applyNumberFormat="1" applyFont="1" applyBorder="1" applyAlignment="1">
      <alignment horizontal="center" vertical="center"/>
    </xf>
    <xf numFmtId="43" fontId="10" fillId="0" borderId="2" xfId="5" applyFont="1" applyBorder="1" applyAlignment="1">
      <alignment vertical="center"/>
    </xf>
    <xf numFmtId="43" fontId="10" fillId="0" borderId="2" xfId="34" applyFont="1" applyBorder="1" applyAlignment="1">
      <alignment vertical="center"/>
    </xf>
    <xf numFmtId="43" fontId="10" fillId="15" borderId="2" xfId="14" applyFont="1" applyFill="1" applyBorder="1" applyAlignment="1">
      <alignment vertical="center"/>
    </xf>
    <xf numFmtId="43" fontId="10" fillId="0" borderId="2" xfId="4" applyFont="1" applyBorder="1" applyAlignment="1">
      <alignment horizontal="center" vertical="center"/>
    </xf>
    <xf numFmtId="43" fontId="10" fillId="0" borderId="2" xfId="4" applyFont="1" applyBorder="1" applyAlignment="1">
      <alignment vertical="center"/>
    </xf>
    <xf numFmtId="43" fontId="10" fillId="0" borderId="2" xfId="14" applyFont="1" applyBorder="1" applyAlignment="1">
      <alignment vertical="center"/>
    </xf>
    <xf numFmtId="43" fontId="10" fillId="12" borderId="2" xfId="14" applyFont="1" applyFill="1" applyBorder="1" applyAlignment="1">
      <alignment vertical="center"/>
    </xf>
    <xf numFmtId="0" fontId="17" fillId="0" borderId="12" xfId="307" applyBorder="1" applyAlignment="1">
      <alignment horizontal="center" vertical="top" wrapText="1"/>
    </xf>
    <xf numFmtId="0" fontId="9" fillId="18" borderId="0" xfId="0" applyFont="1" applyFill="1" applyAlignment="1">
      <alignment horizontal="left" wrapText="1"/>
    </xf>
    <xf numFmtId="0" fontId="9" fillId="12" borderId="0" xfId="0" applyFont="1" applyFill="1" applyAlignment="1">
      <alignment horizontal="center"/>
    </xf>
    <xf numFmtId="3" fontId="9" fillId="15" borderId="0" xfId="0" applyNumberFormat="1" applyFont="1" applyFill="1" applyAlignment="1">
      <alignment horizontal="right" indent="1"/>
    </xf>
    <xf numFmtId="0" fontId="58" fillId="0" borderId="1" xfId="0" applyFont="1" applyBorder="1" applyAlignment="1">
      <alignment horizontal="center" wrapText="1"/>
    </xf>
    <xf numFmtId="164" fontId="10" fillId="19" borderId="2" xfId="192" applyNumberFormat="1" applyFont="1" applyFill="1" applyBorder="1" applyAlignment="1">
      <alignment vertical="center"/>
    </xf>
    <xf numFmtId="164" fontId="5" fillId="19" borderId="2" xfId="10" applyNumberFormat="1" applyFont="1" applyFill="1" applyBorder="1" applyAlignment="1">
      <alignment vertical="center"/>
    </xf>
    <xf numFmtId="0" fontId="10" fillId="20" borderId="11" xfId="0" applyFont="1" applyFill="1" applyBorder="1" applyAlignment="1">
      <alignment horizontal="center" vertical="center" wrapText="1"/>
    </xf>
    <xf numFmtId="0" fontId="43" fillId="20" borderId="11" xfId="0" applyFont="1" applyFill="1" applyBorder="1" applyAlignment="1" applyProtection="1">
      <alignment horizontal="center" vertical="center" wrapText="1"/>
      <protection locked="0"/>
    </xf>
    <xf numFmtId="0" fontId="10" fillId="20" borderId="11" xfId="0" applyFont="1" applyFill="1" applyBorder="1" applyAlignment="1" applyProtection="1">
      <alignment vertical="center" wrapText="1"/>
      <protection locked="0"/>
    </xf>
    <xf numFmtId="0" fontId="10" fillId="20" borderId="11" xfId="0" applyFont="1" applyFill="1" applyBorder="1" applyAlignment="1" applyProtection="1">
      <alignment horizontal="center" vertical="center"/>
      <protection locked="0"/>
    </xf>
    <xf numFmtId="2" fontId="10" fillId="20" borderId="11" xfId="0" applyNumberFormat="1" applyFont="1" applyFill="1" applyBorder="1" applyAlignment="1" applyProtection="1">
      <alignment horizontal="right" vertical="center"/>
      <protection locked="0"/>
    </xf>
    <xf numFmtId="164" fontId="10" fillId="20" borderId="2" xfId="10" applyNumberFormat="1" applyFont="1" applyFill="1" applyBorder="1" applyAlignment="1">
      <alignment vertical="center"/>
    </xf>
    <xf numFmtId="4" fontId="10" fillId="20" borderId="11" xfId="312" applyNumberFormat="1" applyFont="1" applyFill="1" applyBorder="1" applyAlignment="1" applyProtection="1">
      <alignment horizontal="right" vertical="center"/>
      <protection locked="0"/>
    </xf>
    <xf numFmtId="164" fontId="10" fillId="20" borderId="2" xfId="319" applyNumberFormat="1" applyFont="1" applyFill="1" applyBorder="1" applyAlignment="1">
      <alignment vertical="center"/>
    </xf>
    <xf numFmtId="0" fontId="10" fillId="20" borderId="0" xfId="0" applyFont="1" applyFill="1" applyAlignment="1">
      <alignment vertical="center"/>
    </xf>
    <xf numFmtId="0" fontId="10" fillId="20" borderId="12" xfId="0" applyFont="1" applyFill="1" applyBorder="1" applyAlignment="1">
      <alignment horizontal="center" vertical="center" wrapText="1"/>
    </xf>
    <xf numFmtId="0" fontId="29" fillId="20" borderId="1" xfId="0" applyFont="1" applyFill="1" applyBorder="1" applyAlignment="1">
      <alignment horizontal="center" vertical="center" wrapText="1"/>
    </xf>
    <xf numFmtId="0" fontId="17" fillId="20" borderId="1" xfId="0" applyFont="1" applyFill="1" applyBorder="1" applyAlignment="1">
      <alignment horizontal="center" vertical="center" wrapText="1"/>
    </xf>
    <xf numFmtId="0" fontId="66" fillId="20" borderId="1" xfId="0" applyFont="1" applyFill="1" applyBorder="1" applyAlignment="1">
      <alignment horizontal="center" vertical="center"/>
    </xf>
    <xf numFmtId="0" fontId="17" fillId="20" borderId="1" xfId="0" applyFont="1" applyFill="1" applyBorder="1" applyAlignment="1">
      <alignment vertical="center" wrapText="1"/>
    </xf>
    <xf numFmtId="0" fontId="17" fillId="20" borderId="1" xfId="0" applyFont="1" applyFill="1" applyBorder="1" applyAlignment="1">
      <alignment horizontal="left" vertical="center" wrapText="1"/>
    </xf>
    <xf numFmtId="0" fontId="17" fillId="20" borderId="1" xfId="0" applyFont="1" applyFill="1" applyBorder="1" applyAlignment="1">
      <alignment horizontal="left" wrapText="1"/>
    </xf>
    <xf numFmtId="0" fontId="10" fillId="20" borderId="12" xfId="0" applyFont="1" applyFill="1" applyBorder="1" applyAlignment="1" applyProtection="1">
      <alignment horizontal="left" vertical="center" wrapText="1"/>
      <protection locked="0"/>
    </xf>
    <xf numFmtId="0" fontId="10" fillId="20" borderId="12" xfId="0" applyFont="1" applyFill="1" applyBorder="1" applyAlignment="1" applyProtection="1">
      <alignment vertical="center" wrapText="1"/>
      <protection locked="0"/>
    </xf>
    <xf numFmtId="0" fontId="10" fillId="20" borderId="12" xfId="0" applyFont="1" applyFill="1" applyBorder="1" applyAlignment="1" applyProtection="1">
      <alignment horizontal="center" vertical="center"/>
      <protection locked="0"/>
    </xf>
    <xf numFmtId="0" fontId="10" fillId="20" borderId="2" xfId="0" applyFont="1" applyFill="1" applyBorder="1" applyAlignment="1">
      <alignment horizontal="center" vertical="center" wrapText="1"/>
    </xf>
    <xf numFmtId="0" fontId="17" fillId="20" borderId="2" xfId="307" applyFill="1" applyBorder="1" applyAlignment="1">
      <alignment horizontal="left" vertical="top" wrapText="1"/>
    </xf>
    <xf numFmtId="0" fontId="17" fillId="20" borderId="2" xfId="307" applyFill="1" applyBorder="1" applyAlignment="1">
      <alignment horizontal="center" vertical="top" wrapText="1"/>
    </xf>
    <xf numFmtId="2" fontId="17" fillId="20" borderId="2" xfId="0" applyNumberFormat="1" applyFont="1" applyFill="1" applyBorder="1" applyAlignment="1">
      <alignment horizontal="center" vertical="top"/>
    </xf>
    <xf numFmtId="0" fontId="17" fillId="20" borderId="2" xfId="307" applyFill="1" applyBorder="1" applyAlignment="1">
      <alignment horizontal="center" vertical="center" wrapText="1"/>
    </xf>
    <xf numFmtId="2" fontId="17" fillId="20" borderId="2" xfId="307" applyNumberFormat="1" applyFill="1" applyBorder="1" applyAlignment="1">
      <alignment horizontal="center" vertical="center" wrapText="1"/>
    </xf>
    <xf numFmtId="2" fontId="17" fillId="20" borderId="2" xfId="0" applyNumberFormat="1" applyFont="1" applyFill="1" applyBorder="1" applyAlignment="1">
      <alignment horizontal="center" vertical="center" wrapText="1"/>
    </xf>
    <xf numFmtId="2" fontId="17" fillId="20" borderId="2" xfId="307" applyNumberFormat="1" applyFill="1" applyBorder="1" applyAlignment="1">
      <alignment horizontal="center" vertical="top"/>
    </xf>
    <xf numFmtId="0" fontId="44" fillId="20" borderId="1" xfId="0" applyFont="1" applyFill="1" applyBorder="1" applyAlignment="1">
      <alignment horizontal="left" wrapText="1"/>
    </xf>
    <xf numFmtId="0" fontId="9" fillId="20" borderId="2" xfId="0" applyFont="1" applyFill="1" applyBorder="1" applyAlignment="1">
      <alignment horizontal="center" vertical="center" wrapText="1"/>
    </xf>
    <xf numFmtId="0" fontId="44" fillId="20" borderId="1" xfId="294" applyFont="1" applyFill="1" applyBorder="1" applyAlignment="1">
      <alignment horizontal="left" vertical="center" wrapText="1"/>
    </xf>
    <xf numFmtId="0" fontId="44" fillId="20" borderId="1" xfId="287" applyFont="1" applyFill="1" applyBorder="1" applyAlignment="1">
      <alignment horizontal="left" wrapText="1"/>
    </xf>
    <xf numFmtId="0" fontId="1" fillId="20" borderId="2" xfId="0" applyFont="1" applyFill="1" applyBorder="1" applyAlignment="1">
      <alignment horizontal="center" vertical="center" wrapText="1"/>
    </xf>
    <xf numFmtId="1" fontId="64" fillId="20" borderId="2" xfId="0" applyNumberFormat="1" applyFont="1" applyFill="1" applyBorder="1" applyAlignment="1">
      <alignment horizontal="center" vertical="center" wrapText="1" shrinkToFit="1"/>
    </xf>
    <xf numFmtId="0" fontId="10" fillId="15" borderId="2" xfId="0" applyFont="1" applyFill="1" applyBorder="1" applyAlignment="1" applyProtection="1">
      <alignment horizontal="center" vertical="center" wrapText="1"/>
      <protection locked="0"/>
    </xf>
    <xf numFmtId="0" fontId="17" fillId="15" borderId="2" xfId="307" applyFill="1" applyBorder="1" applyAlignment="1">
      <alignment horizontal="left" vertical="top" wrapText="1"/>
    </xf>
    <xf numFmtId="0" fontId="17" fillId="15" borderId="2" xfId="307" applyFill="1" applyBorder="1" applyAlignment="1">
      <alignment horizontal="center" vertical="center" wrapText="1"/>
    </xf>
    <xf numFmtId="2" fontId="17" fillId="15" borderId="2" xfId="307" applyNumberFormat="1" applyFill="1" applyBorder="1" applyAlignment="1">
      <alignment horizontal="center" vertical="center" wrapText="1"/>
    </xf>
    <xf numFmtId="164" fontId="10" fillId="15" borderId="2" xfId="192" applyNumberFormat="1" applyFont="1" applyFill="1" applyBorder="1" applyAlignment="1">
      <alignment vertical="center"/>
    </xf>
    <xf numFmtId="0" fontId="63" fillId="15" borderId="0" xfId="0" applyFont="1" applyFill="1" applyAlignment="1">
      <alignment horizontal="left" vertical="top"/>
    </xf>
    <xf numFmtId="2" fontId="17" fillId="15" borderId="2" xfId="0" applyNumberFormat="1" applyFont="1" applyFill="1" applyBorder="1" applyAlignment="1">
      <alignment horizontal="center" vertical="center" wrapText="1"/>
    </xf>
    <xf numFmtId="0" fontId="10" fillId="15" borderId="0" xfId="0" applyFont="1" applyFill="1" applyAlignment="1" applyProtection="1">
      <alignment vertical="center"/>
      <protection locked="0"/>
    </xf>
    <xf numFmtId="0" fontId="17" fillId="0" borderId="2" xfId="307" applyBorder="1" applyAlignment="1">
      <alignment horizontal="left" vertical="top" wrapText="1"/>
    </xf>
    <xf numFmtId="0" fontId="63" fillId="0" borderId="0" xfId="0" applyFont="1" applyAlignment="1">
      <alignment horizontal="left" vertical="top"/>
    </xf>
    <xf numFmtId="0" fontId="66" fillId="15" borderId="1" xfId="0" applyFont="1" applyFill="1" applyBorder="1" applyAlignment="1">
      <alignment horizontal="center" vertical="center"/>
    </xf>
    <xf numFmtId="0" fontId="44" fillId="21" borderId="1" xfId="0" applyFont="1" applyFill="1" applyBorder="1" applyAlignment="1">
      <alignment horizontal="left" wrapText="1"/>
    </xf>
    <xf numFmtId="43" fontId="5" fillId="0" borderId="0" xfId="0" applyNumberFormat="1" applyFont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9" fontId="45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0" fontId="29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23" fillId="0" borderId="0" xfId="0" applyFont="1" applyAlignment="1">
      <alignment horizontal="left" vertical="top"/>
    </xf>
    <xf numFmtId="0" fontId="9" fillId="0" borderId="0" xfId="0" applyFont="1" applyAlignment="1">
      <alignment horizontal="right"/>
    </xf>
    <xf numFmtId="0" fontId="9" fillId="12" borderId="2" xfId="0" applyFont="1" applyFill="1" applyBorder="1" applyAlignment="1">
      <alignment vertical="center" wrapText="1"/>
    </xf>
    <xf numFmtId="0" fontId="9" fillId="12" borderId="2" xfId="0" applyFont="1" applyFill="1" applyBorder="1" applyAlignment="1">
      <alignment horizontal="center"/>
    </xf>
    <xf numFmtId="49" fontId="45" fillId="12" borderId="2" xfId="0" applyNumberFormat="1" applyFont="1" applyFill="1" applyBorder="1" applyAlignment="1">
      <alignment horizontal="center"/>
    </xf>
    <xf numFmtId="0" fontId="10" fillId="12" borderId="0" xfId="0" applyFont="1" applyFill="1" applyAlignment="1">
      <alignment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1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textRotation="90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6" fillId="4" borderId="10" xfId="0" applyFont="1" applyFill="1" applyBorder="1" applyAlignment="1">
      <alignment horizontal="center" vertical="center" textRotation="90" wrapText="1"/>
    </xf>
    <xf numFmtId="0" fontId="6" fillId="4" borderId="5" xfId="0" applyFont="1" applyFill="1" applyBorder="1" applyAlignment="1">
      <alignment horizontal="center" vertical="center" textRotation="90" wrapText="1"/>
    </xf>
    <xf numFmtId="0" fontId="6" fillId="4" borderId="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321">
    <cellStyle name="Bad 2" xfId="1" xr:uid="{00000000-0005-0000-0000-000000000000}"/>
    <cellStyle name="Bad 2 2" xfId="2" xr:uid="{00000000-0005-0000-0000-000001000000}"/>
    <cellStyle name="Comma" xfId="319" builtinId="3"/>
    <cellStyle name="Comma 10" xfId="3" xr:uid="{00000000-0005-0000-0000-000003000000}"/>
    <cellStyle name="Comma 10 2" xfId="4" xr:uid="{00000000-0005-0000-0000-000004000000}"/>
    <cellStyle name="Comma 11" xfId="5" xr:uid="{00000000-0005-0000-0000-000005000000}"/>
    <cellStyle name="Comma 12" xfId="6" xr:uid="{00000000-0005-0000-0000-000006000000}"/>
    <cellStyle name="Comma 13" xfId="7" xr:uid="{00000000-0005-0000-0000-000007000000}"/>
    <cellStyle name="Comma 2" xfId="8" xr:uid="{00000000-0005-0000-0000-000008000000}"/>
    <cellStyle name="Comma 2 10" xfId="9" xr:uid="{00000000-0005-0000-0000-000009000000}"/>
    <cellStyle name="Comma 2 2" xfId="10" xr:uid="{00000000-0005-0000-0000-00000A000000}"/>
    <cellStyle name="Comma 2 2 2" xfId="11" xr:uid="{00000000-0005-0000-0000-00000B000000}"/>
    <cellStyle name="Comma 2 2 2 2" xfId="12" xr:uid="{00000000-0005-0000-0000-00000C000000}"/>
    <cellStyle name="Comma 2 2 2 2 2" xfId="13" xr:uid="{00000000-0005-0000-0000-00000D000000}"/>
    <cellStyle name="Comma 2 2 2 2 2 2" xfId="14" xr:uid="{00000000-0005-0000-0000-00000E000000}"/>
    <cellStyle name="Comma 2 2 2 2 3" xfId="15" xr:uid="{00000000-0005-0000-0000-00000F000000}"/>
    <cellStyle name="Comma 2 2 2 2 3 2" xfId="16" xr:uid="{00000000-0005-0000-0000-000010000000}"/>
    <cellStyle name="Comma 2 2 2 2 4" xfId="17" xr:uid="{00000000-0005-0000-0000-000011000000}"/>
    <cellStyle name="Comma 2 2 2 3" xfId="18" xr:uid="{00000000-0005-0000-0000-000012000000}"/>
    <cellStyle name="Comma 2 2 2 3 2" xfId="19" xr:uid="{00000000-0005-0000-0000-000013000000}"/>
    <cellStyle name="Comma 2 2 2 4" xfId="20" xr:uid="{00000000-0005-0000-0000-000014000000}"/>
    <cellStyle name="Comma 2 2 2 4 2" xfId="21" xr:uid="{00000000-0005-0000-0000-000015000000}"/>
    <cellStyle name="Comma 2 2 2 5" xfId="22" xr:uid="{00000000-0005-0000-0000-000016000000}"/>
    <cellStyle name="Comma 2 2 2 6" xfId="23" xr:uid="{00000000-0005-0000-0000-000017000000}"/>
    <cellStyle name="Comma 2 2 3" xfId="24" xr:uid="{00000000-0005-0000-0000-000018000000}"/>
    <cellStyle name="Comma 2 2 3 2" xfId="25" xr:uid="{00000000-0005-0000-0000-000019000000}"/>
    <cellStyle name="Comma 2 2 3 2 2" xfId="26" xr:uid="{00000000-0005-0000-0000-00001A000000}"/>
    <cellStyle name="Comma 2 2 3 3" xfId="27" xr:uid="{00000000-0005-0000-0000-00001B000000}"/>
    <cellStyle name="Comma 2 2 3 3 2" xfId="28" xr:uid="{00000000-0005-0000-0000-00001C000000}"/>
    <cellStyle name="Comma 2 2 3 4" xfId="29" xr:uid="{00000000-0005-0000-0000-00001D000000}"/>
    <cellStyle name="Comma 2 2 4" xfId="30" xr:uid="{00000000-0005-0000-0000-00001E000000}"/>
    <cellStyle name="Comma 2 2 4 2" xfId="31" xr:uid="{00000000-0005-0000-0000-00001F000000}"/>
    <cellStyle name="Comma 2 2 5" xfId="32" xr:uid="{00000000-0005-0000-0000-000020000000}"/>
    <cellStyle name="Comma 2 2 5 2" xfId="33" xr:uid="{00000000-0005-0000-0000-000021000000}"/>
    <cellStyle name="Comma 2 2 6" xfId="34" xr:uid="{00000000-0005-0000-0000-000022000000}"/>
    <cellStyle name="Comma 2 2 7" xfId="35" xr:uid="{00000000-0005-0000-0000-000023000000}"/>
    <cellStyle name="Comma 2 2 8" xfId="36" xr:uid="{00000000-0005-0000-0000-000024000000}"/>
    <cellStyle name="Comma 2 3" xfId="37" xr:uid="{00000000-0005-0000-0000-000025000000}"/>
    <cellStyle name="Comma 2 3 2" xfId="38" xr:uid="{00000000-0005-0000-0000-000026000000}"/>
    <cellStyle name="Comma 2 3 2 2" xfId="39" xr:uid="{00000000-0005-0000-0000-000027000000}"/>
    <cellStyle name="Comma 2 3 2 2 2" xfId="40" xr:uid="{00000000-0005-0000-0000-000028000000}"/>
    <cellStyle name="Comma 2 3 2 2 2 2" xfId="41" xr:uid="{00000000-0005-0000-0000-000029000000}"/>
    <cellStyle name="Comma 2 3 2 2 3" xfId="42" xr:uid="{00000000-0005-0000-0000-00002A000000}"/>
    <cellStyle name="Comma 2 3 2 2 3 2" xfId="43" xr:uid="{00000000-0005-0000-0000-00002B000000}"/>
    <cellStyle name="Comma 2 3 2 2 4" xfId="44" xr:uid="{00000000-0005-0000-0000-00002C000000}"/>
    <cellStyle name="Comma 2 3 2 3" xfId="45" xr:uid="{00000000-0005-0000-0000-00002D000000}"/>
    <cellStyle name="Comma 2 3 2 3 2" xfId="46" xr:uid="{00000000-0005-0000-0000-00002E000000}"/>
    <cellStyle name="Comma 2 3 2 4" xfId="47" xr:uid="{00000000-0005-0000-0000-00002F000000}"/>
    <cellStyle name="Comma 2 3 2 4 2" xfId="48" xr:uid="{00000000-0005-0000-0000-000030000000}"/>
    <cellStyle name="Comma 2 3 2 5" xfId="49" xr:uid="{00000000-0005-0000-0000-000031000000}"/>
    <cellStyle name="Comma 2 3 2 6" xfId="50" xr:uid="{00000000-0005-0000-0000-000032000000}"/>
    <cellStyle name="Comma 2 3 3" xfId="51" xr:uid="{00000000-0005-0000-0000-000033000000}"/>
    <cellStyle name="Comma 2 3 3 2" xfId="52" xr:uid="{00000000-0005-0000-0000-000034000000}"/>
    <cellStyle name="Comma 2 3 3 2 2" xfId="53" xr:uid="{00000000-0005-0000-0000-000035000000}"/>
    <cellStyle name="Comma 2 3 3 3" xfId="54" xr:uid="{00000000-0005-0000-0000-000036000000}"/>
    <cellStyle name="Comma 2 3 3 3 2" xfId="55" xr:uid="{00000000-0005-0000-0000-000037000000}"/>
    <cellStyle name="Comma 2 3 3 4" xfId="56" xr:uid="{00000000-0005-0000-0000-000038000000}"/>
    <cellStyle name="Comma 2 3 4" xfId="57" xr:uid="{00000000-0005-0000-0000-000039000000}"/>
    <cellStyle name="Comma 2 3 4 2" xfId="58" xr:uid="{00000000-0005-0000-0000-00003A000000}"/>
    <cellStyle name="Comma 2 3 5" xfId="59" xr:uid="{00000000-0005-0000-0000-00003B000000}"/>
    <cellStyle name="Comma 2 3 5 2" xfId="60" xr:uid="{00000000-0005-0000-0000-00003C000000}"/>
    <cellStyle name="Comma 2 3 6" xfId="61" xr:uid="{00000000-0005-0000-0000-00003D000000}"/>
    <cellStyle name="Comma 2 3 7" xfId="62" xr:uid="{00000000-0005-0000-0000-00003E000000}"/>
    <cellStyle name="Comma 2 4" xfId="63" xr:uid="{00000000-0005-0000-0000-00003F000000}"/>
    <cellStyle name="Comma 2 4 2" xfId="64" xr:uid="{00000000-0005-0000-0000-000040000000}"/>
    <cellStyle name="Comma 2 4 2 2" xfId="65" xr:uid="{00000000-0005-0000-0000-000041000000}"/>
    <cellStyle name="Comma 2 4 2 2 2" xfId="66" xr:uid="{00000000-0005-0000-0000-000042000000}"/>
    <cellStyle name="Comma 2 4 2 2 2 2" xfId="67" xr:uid="{00000000-0005-0000-0000-000043000000}"/>
    <cellStyle name="Comma 2 4 2 2 3" xfId="68" xr:uid="{00000000-0005-0000-0000-000044000000}"/>
    <cellStyle name="Comma 2 4 2 2 3 2" xfId="69" xr:uid="{00000000-0005-0000-0000-000045000000}"/>
    <cellStyle name="Comma 2 4 2 2 4" xfId="70" xr:uid="{00000000-0005-0000-0000-000046000000}"/>
    <cellStyle name="Comma 2 4 2 3" xfId="71" xr:uid="{00000000-0005-0000-0000-000047000000}"/>
    <cellStyle name="Comma 2 4 2 3 2" xfId="72" xr:uid="{00000000-0005-0000-0000-000048000000}"/>
    <cellStyle name="Comma 2 4 2 4" xfId="73" xr:uid="{00000000-0005-0000-0000-000049000000}"/>
    <cellStyle name="Comma 2 4 2 4 2" xfId="74" xr:uid="{00000000-0005-0000-0000-00004A000000}"/>
    <cellStyle name="Comma 2 4 2 5" xfId="75" xr:uid="{00000000-0005-0000-0000-00004B000000}"/>
    <cellStyle name="Comma 2 4 2 6" xfId="76" xr:uid="{00000000-0005-0000-0000-00004C000000}"/>
    <cellStyle name="Comma 2 4 3" xfId="77" xr:uid="{00000000-0005-0000-0000-00004D000000}"/>
    <cellStyle name="Comma 2 4 3 2" xfId="78" xr:uid="{00000000-0005-0000-0000-00004E000000}"/>
    <cellStyle name="Comma 2 4 3 2 2" xfId="79" xr:uid="{00000000-0005-0000-0000-00004F000000}"/>
    <cellStyle name="Comma 2 4 3 3" xfId="80" xr:uid="{00000000-0005-0000-0000-000050000000}"/>
    <cellStyle name="Comma 2 4 3 3 2" xfId="81" xr:uid="{00000000-0005-0000-0000-000051000000}"/>
    <cellStyle name="Comma 2 4 3 4" xfId="82" xr:uid="{00000000-0005-0000-0000-000052000000}"/>
    <cellStyle name="Comma 2 4 4" xfId="83" xr:uid="{00000000-0005-0000-0000-000053000000}"/>
    <cellStyle name="Comma 2 4 4 2" xfId="84" xr:uid="{00000000-0005-0000-0000-000054000000}"/>
    <cellStyle name="Comma 2 4 5" xfId="85" xr:uid="{00000000-0005-0000-0000-000055000000}"/>
    <cellStyle name="Comma 2 4 5 2" xfId="86" xr:uid="{00000000-0005-0000-0000-000056000000}"/>
    <cellStyle name="Comma 2 4 6" xfId="87" xr:uid="{00000000-0005-0000-0000-000057000000}"/>
    <cellStyle name="Comma 2 4 7" xfId="88" xr:uid="{00000000-0005-0000-0000-000058000000}"/>
    <cellStyle name="Comma 2 5" xfId="89" xr:uid="{00000000-0005-0000-0000-000059000000}"/>
    <cellStyle name="Comma 2 5 2" xfId="90" xr:uid="{00000000-0005-0000-0000-00005A000000}"/>
    <cellStyle name="Comma 2 5 2 2" xfId="91" xr:uid="{00000000-0005-0000-0000-00005B000000}"/>
    <cellStyle name="Comma 2 5 2 2 2" xfId="92" xr:uid="{00000000-0005-0000-0000-00005C000000}"/>
    <cellStyle name="Comma 2 5 2 3" xfId="93" xr:uid="{00000000-0005-0000-0000-00005D000000}"/>
    <cellStyle name="Comma 2 5 2 3 2" xfId="94" xr:uid="{00000000-0005-0000-0000-00005E000000}"/>
    <cellStyle name="Comma 2 5 2 4" xfId="95" xr:uid="{00000000-0005-0000-0000-00005F000000}"/>
    <cellStyle name="Comma 2 5 3" xfId="96" xr:uid="{00000000-0005-0000-0000-000060000000}"/>
    <cellStyle name="Comma 2 5 3 2" xfId="97" xr:uid="{00000000-0005-0000-0000-000061000000}"/>
    <cellStyle name="Comma 2 5 4" xfId="98" xr:uid="{00000000-0005-0000-0000-000062000000}"/>
    <cellStyle name="Comma 2 5 4 2" xfId="99" xr:uid="{00000000-0005-0000-0000-000063000000}"/>
    <cellStyle name="Comma 2 5 5" xfId="100" xr:uid="{00000000-0005-0000-0000-000064000000}"/>
    <cellStyle name="Comma 2 5 6" xfId="101" xr:uid="{00000000-0005-0000-0000-000065000000}"/>
    <cellStyle name="Comma 2 6" xfId="102" xr:uid="{00000000-0005-0000-0000-000066000000}"/>
    <cellStyle name="Comma 2 6 2" xfId="103" xr:uid="{00000000-0005-0000-0000-000067000000}"/>
    <cellStyle name="Comma 2 6 2 2" xfId="104" xr:uid="{00000000-0005-0000-0000-000068000000}"/>
    <cellStyle name="Comma 2 6 3" xfId="105" xr:uid="{00000000-0005-0000-0000-000069000000}"/>
    <cellStyle name="Comma 2 6 3 2" xfId="106" xr:uid="{00000000-0005-0000-0000-00006A000000}"/>
    <cellStyle name="Comma 2 6 4" xfId="107" xr:uid="{00000000-0005-0000-0000-00006B000000}"/>
    <cellStyle name="Comma 2 7" xfId="108" xr:uid="{00000000-0005-0000-0000-00006C000000}"/>
    <cellStyle name="Comma 2 7 2" xfId="109" xr:uid="{00000000-0005-0000-0000-00006D000000}"/>
    <cellStyle name="Comma 2 8" xfId="110" xr:uid="{00000000-0005-0000-0000-00006E000000}"/>
    <cellStyle name="Comma 2 8 2" xfId="111" xr:uid="{00000000-0005-0000-0000-00006F000000}"/>
    <cellStyle name="Comma 2 9" xfId="112" xr:uid="{00000000-0005-0000-0000-000070000000}"/>
    <cellStyle name="Comma 3" xfId="113" xr:uid="{00000000-0005-0000-0000-000071000000}"/>
    <cellStyle name="Comma 3 2" xfId="114" xr:uid="{00000000-0005-0000-0000-000072000000}"/>
    <cellStyle name="Comma 3 2 2" xfId="115" xr:uid="{00000000-0005-0000-0000-000073000000}"/>
    <cellStyle name="Comma 3 2 2 2" xfId="116" xr:uid="{00000000-0005-0000-0000-000074000000}"/>
    <cellStyle name="Comma 3 2 2 2 2" xfId="117" xr:uid="{00000000-0005-0000-0000-000075000000}"/>
    <cellStyle name="Comma 3 2 2 2 2 2" xfId="118" xr:uid="{00000000-0005-0000-0000-000076000000}"/>
    <cellStyle name="Comma 3 2 2 2 3" xfId="119" xr:uid="{00000000-0005-0000-0000-000077000000}"/>
    <cellStyle name="Comma 3 2 2 2 3 2" xfId="120" xr:uid="{00000000-0005-0000-0000-000078000000}"/>
    <cellStyle name="Comma 3 2 2 2 4" xfId="121" xr:uid="{00000000-0005-0000-0000-000079000000}"/>
    <cellStyle name="Comma 3 2 2 3" xfId="122" xr:uid="{00000000-0005-0000-0000-00007A000000}"/>
    <cellStyle name="Comma 3 2 2 3 2" xfId="123" xr:uid="{00000000-0005-0000-0000-00007B000000}"/>
    <cellStyle name="Comma 3 2 2 4" xfId="124" xr:uid="{00000000-0005-0000-0000-00007C000000}"/>
    <cellStyle name="Comma 3 2 2 4 2" xfId="125" xr:uid="{00000000-0005-0000-0000-00007D000000}"/>
    <cellStyle name="Comma 3 2 2 5" xfId="126" xr:uid="{00000000-0005-0000-0000-00007E000000}"/>
    <cellStyle name="Comma 3 2 2 6" xfId="127" xr:uid="{00000000-0005-0000-0000-00007F000000}"/>
    <cellStyle name="Comma 3 2 3" xfId="128" xr:uid="{00000000-0005-0000-0000-000080000000}"/>
    <cellStyle name="Comma 3 2 3 2" xfId="129" xr:uid="{00000000-0005-0000-0000-000081000000}"/>
    <cellStyle name="Comma 3 2 3 2 2" xfId="130" xr:uid="{00000000-0005-0000-0000-000082000000}"/>
    <cellStyle name="Comma 3 2 3 3" xfId="131" xr:uid="{00000000-0005-0000-0000-000083000000}"/>
    <cellStyle name="Comma 3 2 3 3 2" xfId="132" xr:uid="{00000000-0005-0000-0000-000084000000}"/>
    <cellStyle name="Comma 3 2 3 4" xfId="133" xr:uid="{00000000-0005-0000-0000-000085000000}"/>
    <cellStyle name="Comma 3 2 4" xfId="134" xr:uid="{00000000-0005-0000-0000-000086000000}"/>
    <cellStyle name="Comma 3 2 4 2" xfId="135" xr:uid="{00000000-0005-0000-0000-000087000000}"/>
    <cellStyle name="Comma 3 2 5" xfId="136" xr:uid="{00000000-0005-0000-0000-000088000000}"/>
    <cellStyle name="Comma 3 2 5 2" xfId="137" xr:uid="{00000000-0005-0000-0000-000089000000}"/>
    <cellStyle name="Comma 3 2 6" xfId="138" xr:uid="{00000000-0005-0000-0000-00008A000000}"/>
    <cellStyle name="Comma 3 2 7" xfId="139" xr:uid="{00000000-0005-0000-0000-00008B000000}"/>
    <cellStyle name="Comma 3 3" xfId="140" xr:uid="{00000000-0005-0000-0000-00008C000000}"/>
    <cellStyle name="Comma 3 3 2" xfId="141" xr:uid="{00000000-0005-0000-0000-00008D000000}"/>
    <cellStyle name="Comma 3 3 2 2" xfId="142" xr:uid="{00000000-0005-0000-0000-00008E000000}"/>
    <cellStyle name="Comma 3 3 2 2 2" xfId="143" xr:uid="{00000000-0005-0000-0000-00008F000000}"/>
    <cellStyle name="Comma 3 3 2 3" xfId="144" xr:uid="{00000000-0005-0000-0000-000090000000}"/>
    <cellStyle name="Comma 3 3 2 3 2" xfId="145" xr:uid="{00000000-0005-0000-0000-000091000000}"/>
    <cellStyle name="Comma 3 3 2 4" xfId="146" xr:uid="{00000000-0005-0000-0000-000092000000}"/>
    <cellStyle name="Comma 3 3 3" xfId="147" xr:uid="{00000000-0005-0000-0000-000093000000}"/>
    <cellStyle name="Comma 3 3 3 2" xfId="148" xr:uid="{00000000-0005-0000-0000-000094000000}"/>
    <cellStyle name="Comma 3 3 4" xfId="149" xr:uid="{00000000-0005-0000-0000-000095000000}"/>
    <cellStyle name="Comma 3 3 4 2" xfId="150" xr:uid="{00000000-0005-0000-0000-000096000000}"/>
    <cellStyle name="Comma 3 3 5" xfId="151" xr:uid="{00000000-0005-0000-0000-000097000000}"/>
    <cellStyle name="Comma 3 3 6" xfId="152" xr:uid="{00000000-0005-0000-0000-000098000000}"/>
    <cellStyle name="Comma 3 4" xfId="153" xr:uid="{00000000-0005-0000-0000-000099000000}"/>
    <cellStyle name="Comma 3 4 2" xfId="154" xr:uid="{00000000-0005-0000-0000-00009A000000}"/>
    <cellStyle name="Comma 3 4 2 2" xfId="155" xr:uid="{00000000-0005-0000-0000-00009B000000}"/>
    <cellStyle name="Comma 3 4 3" xfId="156" xr:uid="{00000000-0005-0000-0000-00009C000000}"/>
    <cellStyle name="Comma 3 4 3 2" xfId="157" xr:uid="{00000000-0005-0000-0000-00009D000000}"/>
    <cellStyle name="Comma 3 4 4" xfId="158" xr:uid="{00000000-0005-0000-0000-00009E000000}"/>
    <cellStyle name="Comma 3 5" xfId="159" xr:uid="{00000000-0005-0000-0000-00009F000000}"/>
    <cellStyle name="Comma 3 5 2" xfId="160" xr:uid="{00000000-0005-0000-0000-0000A0000000}"/>
    <cellStyle name="Comma 3 6" xfId="161" xr:uid="{00000000-0005-0000-0000-0000A1000000}"/>
    <cellStyle name="Comma 3 6 2" xfId="162" xr:uid="{00000000-0005-0000-0000-0000A2000000}"/>
    <cellStyle name="Comma 3 7" xfId="163" xr:uid="{00000000-0005-0000-0000-0000A3000000}"/>
    <cellStyle name="Comma 3 8" xfId="164" xr:uid="{00000000-0005-0000-0000-0000A4000000}"/>
    <cellStyle name="Comma 4" xfId="165" xr:uid="{00000000-0005-0000-0000-0000A5000000}"/>
    <cellStyle name="Comma 4 2" xfId="166" xr:uid="{00000000-0005-0000-0000-0000A6000000}"/>
    <cellStyle name="Comma 4 2 2" xfId="167" xr:uid="{00000000-0005-0000-0000-0000A7000000}"/>
    <cellStyle name="Comma 4 2 2 2" xfId="168" xr:uid="{00000000-0005-0000-0000-0000A8000000}"/>
    <cellStyle name="Comma 4 2 2 2 2" xfId="169" xr:uid="{00000000-0005-0000-0000-0000A9000000}"/>
    <cellStyle name="Comma 4 2 2 3" xfId="170" xr:uid="{00000000-0005-0000-0000-0000AA000000}"/>
    <cellStyle name="Comma 4 2 2 3 2" xfId="171" xr:uid="{00000000-0005-0000-0000-0000AB000000}"/>
    <cellStyle name="Comma 4 2 2 4" xfId="172" xr:uid="{00000000-0005-0000-0000-0000AC000000}"/>
    <cellStyle name="Comma 4 2 3" xfId="173" xr:uid="{00000000-0005-0000-0000-0000AD000000}"/>
    <cellStyle name="Comma 4 2 3 2" xfId="174" xr:uid="{00000000-0005-0000-0000-0000AE000000}"/>
    <cellStyle name="Comma 4 2 4" xfId="175" xr:uid="{00000000-0005-0000-0000-0000AF000000}"/>
    <cellStyle name="Comma 4 2 4 2" xfId="176" xr:uid="{00000000-0005-0000-0000-0000B0000000}"/>
    <cellStyle name="Comma 4 2 5" xfId="177" xr:uid="{00000000-0005-0000-0000-0000B1000000}"/>
    <cellStyle name="Comma 4 2 6" xfId="178" xr:uid="{00000000-0005-0000-0000-0000B2000000}"/>
    <cellStyle name="Comma 4 3" xfId="179" xr:uid="{00000000-0005-0000-0000-0000B3000000}"/>
    <cellStyle name="Comma 4 3 2" xfId="180" xr:uid="{00000000-0005-0000-0000-0000B4000000}"/>
    <cellStyle name="Comma 4 3 2 2" xfId="181" xr:uid="{00000000-0005-0000-0000-0000B5000000}"/>
    <cellStyle name="Comma 4 3 3" xfId="182" xr:uid="{00000000-0005-0000-0000-0000B6000000}"/>
    <cellStyle name="Comma 4 3 3 2" xfId="183" xr:uid="{00000000-0005-0000-0000-0000B7000000}"/>
    <cellStyle name="Comma 4 3 4" xfId="184" xr:uid="{00000000-0005-0000-0000-0000B8000000}"/>
    <cellStyle name="Comma 4 4" xfId="185" xr:uid="{00000000-0005-0000-0000-0000B9000000}"/>
    <cellStyle name="Comma 4 4 2" xfId="186" xr:uid="{00000000-0005-0000-0000-0000BA000000}"/>
    <cellStyle name="Comma 4 5" xfId="187" xr:uid="{00000000-0005-0000-0000-0000BB000000}"/>
    <cellStyle name="Comma 4 5 2" xfId="188" xr:uid="{00000000-0005-0000-0000-0000BC000000}"/>
    <cellStyle name="Comma 4 6" xfId="189" xr:uid="{00000000-0005-0000-0000-0000BD000000}"/>
    <cellStyle name="Comma 4 7" xfId="190" xr:uid="{00000000-0005-0000-0000-0000BE000000}"/>
    <cellStyle name="Comma 5" xfId="191" xr:uid="{00000000-0005-0000-0000-0000BF000000}"/>
    <cellStyle name="Comma 5 2" xfId="192" xr:uid="{00000000-0005-0000-0000-0000C0000000}"/>
    <cellStyle name="Comma 5 2 2" xfId="193" xr:uid="{00000000-0005-0000-0000-0000C1000000}"/>
    <cellStyle name="Comma 5 2 2 2" xfId="194" xr:uid="{00000000-0005-0000-0000-0000C2000000}"/>
    <cellStyle name="Comma 5 2 2 2 2" xfId="195" xr:uid="{00000000-0005-0000-0000-0000C3000000}"/>
    <cellStyle name="Comma 5 2 2 3" xfId="196" xr:uid="{00000000-0005-0000-0000-0000C4000000}"/>
    <cellStyle name="Comma 5 2 2 3 2" xfId="197" xr:uid="{00000000-0005-0000-0000-0000C5000000}"/>
    <cellStyle name="Comma 5 2 2 4" xfId="198" xr:uid="{00000000-0005-0000-0000-0000C6000000}"/>
    <cellStyle name="Comma 5 2 3" xfId="199" xr:uid="{00000000-0005-0000-0000-0000C7000000}"/>
    <cellStyle name="Comma 5 2 3 2" xfId="200" xr:uid="{00000000-0005-0000-0000-0000C8000000}"/>
    <cellStyle name="Comma 5 2 4" xfId="201" xr:uid="{00000000-0005-0000-0000-0000C9000000}"/>
    <cellStyle name="Comma 5 2 4 2" xfId="202" xr:uid="{00000000-0005-0000-0000-0000CA000000}"/>
    <cellStyle name="Comma 5 2 5" xfId="203" xr:uid="{00000000-0005-0000-0000-0000CB000000}"/>
    <cellStyle name="Comma 5 2 6" xfId="204" xr:uid="{00000000-0005-0000-0000-0000CC000000}"/>
    <cellStyle name="Comma 5 3" xfId="205" xr:uid="{00000000-0005-0000-0000-0000CD000000}"/>
    <cellStyle name="Comma 5 3 2" xfId="206" xr:uid="{00000000-0005-0000-0000-0000CE000000}"/>
    <cellStyle name="Comma 5 3 2 2" xfId="207" xr:uid="{00000000-0005-0000-0000-0000CF000000}"/>
    <cellStyle name="Comma 5 3 3" xfId="208" xr:uid="{00000000-0005-0000-0000-0000D0000000}"/>
    <cellStyle name="Comma 5 3 3 2" xfId="209" xr:uid="{00000000-0005-0000-0000-0000D1000000}"/>
    <cellStyle name="Comma 5 3 4" xfId="210" xr:uid="{00000000-0005-0000-0000-0000D2000000}"/>
    <cellStyle name="Comma 5 4" xfId="211" xr:uid="{00000000-0005-0000-0000-0000D3000000}"/>
    <cellStyle name="Comma 5 4 2" xfId="212" xr:uid="{00000000-0005-0000-0000-0000D4000000}"/>
    <cellStyle name="Comma 5 5" xfId="213" xr:uid="{00000000-0005-0000-0000-0000D5000000}"/>
    <cellStyle name="Comma 5 5 2" xfId="214" xr:uid="{00000000-0005-0000-0000-0000D6000000}"/>
    <cellStyle name="Comma 5 6" xfId="215" xr:uid="{00000000-0005-0000-0000-0000D7000000}"/>
    <cellStyle name="Comma 5 7" xfId="216" xr:uid="{00000000-0005-0000-0000-0000D8000000}"/>
    <cellStyle name="Comma 6" xfId="217" xr:uid="{00000000-0005-0000-0000-0000D9000000}"/>
    <cellStyle name="Comma 6 2" xfId="218" xr:uid="{00000000-0005-0000-0000-0000DA000000}"/>
    <cellStyle name="Comma 6 2 2" xfId="219" xr:uid="{00000000-0005-0000-0000-0000DB000000}"/>
    <cellStyle name="Comma 6 2 2 2" xfId="220" xr:uid="{00000000-0005-0000-0000-0000DC000000}"/>
    <cellStyle name="Comma 6 2 2 2 2" xfId="221" xr:uid="{00000000-0005-0000-0000-0000DD000000}"/>
    <cellStyle name="Comma 6 2 2 3" xfId="222" xr:uid="{00000000-0005-0000-0000-0000DE000000}"/>
    <cellStyle name="Comma 6 2 2 3 2" xfId="223" xr:uid="{00000000-0005-0000-0000-0000DF000000}"/>
    <cellStyle name="Comma 6 2 2 4" xfId="224" xr:uid="{00000000-0005-0000-0000-0000E0000000}"/>
    <cellStyle name="Comma 6 2 3" xfId="225" xr:uid="{00000000-0005-0000-0000-0000E1000000}"/>
    <cellStyle name="Comma 6 2 3 2" xfId="226" xr:uid="{00000000-0005-0000-0000-0000E2000000}"/>
    <cellStyle name="Comma 6 2 4" xfId="227" xr:uid="{00000000-0005-0000-0000-0000E3000000}"/>
    <cellStyle name="Comma 6 2 4 2" xfId="228" xr:uid="{00000000-0005-0000-0000-0000E4000000}"/>
    <cellStyle name="Comma 6 2 5" xfId="229" xr:uid="{00000000-0005-0000-0000-0000E5000000}"/>
    <cellStyle name="Comma 6 2 6" xfId="230" xr:uid="{00000000-0005-0000-0000-0000E6000000}"/>
    <cellStyle name="Comma 6 3" xfId="231" xr:uid="{00000000-0005-0000-0000-0000E7000000}"/>
    <cellStyle name="Comma 6 3 2" xfId="232" xr:uid="{00000000-0005-0000-0000-0000E8000000}"/>
    <cellStyle name="Comma 6 3 2 2" xfId="233" xr:uid="{00000000-0005-0000-0000-0000E9000000}"/>
    <cellStyle name="Comma 6 3 3" xfId="234" xr:uid="{00000000-0005-0000-0000-0000EA000000}"/>
    <cellStyle name="Comma 6 3 3 2" xfId="235" xr:uid="{00000000-0005-0000-0000-0000EB000000}"/>
    <cellStyle name="Comma 6 3 4" xfId="236" xr:uid="{00000000-0005-0000-0000-0000EC000000}"/>
    <cellStyle name="Comma 6 4" xfId="237" xr:uid="{00000000-0005-0000-0000-0000ED000000}"/>
    <cellStyle name="Comma 6 4 2" xfId="238" xr:uid="{00000000-0005-0000-0000-0000EE000000}"/>
    <cellStyle name="Comma 6 5" xfId="239" xr:uid="{00000000-0005-0000-0000-0000EF000000}"/>
    <cellStyle name="Comma 6 5 2" xfId="240" xr:uid="{00000000-0005-0000-0000-0000F0000000}"/>
    <cellStyle name="Comma 6 6" xfId="241" xr:uid="{00000000-0005-0000-0000-0000F1000000}"/>
    <cellStyle name="Comma 6 7" xfId="242" xr:uid="{00000000-0005-0000-0000-0000F2000000}"/>
    <cellStyle name="Comma 7" xfId="243" xr:uid="{00000000-0005-0000-0000-0000F3000000}"/>
    <cellStyle name="Comma 7 2" xfId="244" xr:uid="{00000000-0005-0000-0000-0000F4000000}"/>
    <cellStyle name="Comma 7 2 2" xfId="245" xr:uid="{00000000-0005-0000-0000-0000F5000000}"/>
    <cellStyle name="Comma 7 2 2 2" xfId="246" xr:uid="{00000000-0005-0000-0000-0000F6000000}"/>
    <cellStyle name="Comma 7 2 3" xfId="247" xr:uid="{00000000-0005-0000-0000-0000F7000000}"/>
    <cellStyle name="Comma 7 2 3 2" xfId="248" xr:uid="{00000000-0005-0000-0000-0000F8000000}"/>
    <cellStyle name="Comma 7 2 4" xfId="249" xr:uid="{00000000-0005-0000-0000-0000F9000000}"/>
    <cellStyle name="Comma 7 3" xfId="250" xr:uid="{00000000-0005-0000-0000-0000FA000000}"/>
    <cellStyle name="Comma 7 3 2" xfId="251" xr:uid="{00000000-0005-0000-0000-0000FB000000}"/>
    <cellStyle name="Comma 7 4" xfId="252" xr:uid="{00000000-0005-0000-0000-0000FC000000}"/>
    <cellStyle name="Comma 7 4 2" xfId="253" xr:uid="{00000000-0005-0000-0000-0000FD000000}"/>
    <cellStyle name="Comma 7 5" xfId="254" xr:uid="{00000000-0005-0000-0000-0000FE000000}"/>
    <cellStyle name="Comma 7 6" xfId="255" xr:uid="{00000000-0005-0000-0000-0000FF000000}"/>
    <cellStyle name="Comma 8" xfId="256" xr:uid="{00000000-0005-0000-0000-000000010000}"/>
    <cellStyle name="Comma 8 2" xfId="257" xr:uid="{00000000-0005-0000-0000-000001010000}"/>
    <cellStyle name="Comma 8 2 2" xfId="258" xr:uid="{00000000-0005-0000-0000-000002010000}"/>
    <cellStyle name="Comma 8 3" xfId="259" xr:uid="{00000000-0005-0000-0000-000003010000}"/>
    <cellStyle name="Comma 8 3 2" xfId="260" xr:uid="{00000000-0005-0000-0000-000004010000}"/>
    <cellStyle name="Comma 8 4" xfId="261" xr:uid="{00000000-0005-0000-0000-000005010000}"/>
    <cellStyle name="Comma 9" xfId="262" xr:uid="{00000000-0005-0000-0000-000006010000}"/>
    <cellStyle name="Comma 9 2" xfId="263" xr:uid="{00000000-0005-0000-0000-000007010000}"/>
    <cellStyle name="Date" xfId="264" xr:uid="{00000000-0005-0000-0000-000008010000}"/>
    <cellStyle name="Date 2" xfId="265" xr:uid="{00000000-0005-0000-0000-000009010000}"/>
    <cellStyle name="Excel Built-in Explanatory Text" xfId="266" xr:uid="{00000000-0005-0000-0000-00000A010000}"/>
    <cellStyle name="Excel Built-in Normal" xfId="267" xr:uid="{00000000-0005-0000-0000-00000B010000}"/>
    <cellStyle name="Excel Built-in Normal 2" xfId="268" xr:uid="{00000000-0005-0000-0000-00000C010000}"/>
    <cellStyle name="Excel_BuiltIn_Explanatory Text 1" xfId="269" xr:uid="{00000000-0005-0000-0000-00000D010000}"/>
    <cellStyle name="Fixed" xfId="270" xr:uid="{00000000-0005-0000-0000-00000E010000}"/>
    <cellStyle name="Fixed 2" xfId="271" xr:uid="{00000000-0005-0000-0000-00000F010000}"/>
    <cellStyle name="Heading1" xfId="272" xr:uid="{00000000-0005-0000-0000-000010010000}"/>
    <cellStyle name="Heading1 1" xfId="273" xr:uid="{00000000-0005-0000-0000-000011010000}"/>
    <cellStyle name="Heading2" xfId="274" xr:uid="{00000000-0005-0000-0000-000012010000}"/>
    <cellStyle name="Heading2 2" xfId="275" xr:uid="{00000000-0005-0000-0000-000013010000}"/>
    <cellStyle name="Įprastas 2" xfId="276" xr:uid="{00000000-0005-0000-0000-000014010000}"/>
    <cellStyle name="Įprastas 2 2" xfId="277" xr:uid="{00000000-0005-0000-0000-000015010000}"/>
    <cellStyle name="Labots" xfId="278" xr:uid="{00000000-0005-0000-0000-000016010000}"/>
    <cellStyle name="Mainīts" xfId="279" xr:uid="{00000000-0005-0000-0000-000017010000}"/>
    <cellStyle name="Normal" xfId="0" builtinId="0"/>
    <cellStyle name="Normal 113" xfId="280" xr:uid="{00000000-0005-0000-0000-000019010000}"/>
    <cellStyle name="Normal 2" xfId="281" xr:uid="{00000000-0005-0000-0000-00001A010000}"/>
    <cellStyle name="Normal 2 2 2" xfId="282" xr:uid="{00000000-0005-0000-0000-00001B010000}"/>
    <cellStyle name="Normal 2 3" xfId="283" xr:uid="{00000000-0005-0000-0000-00001C010000}"/>
    <cellStyle name="Normal 3" xfId="284" xr:uid="{00000000-0005-0000-0000-00001D010000}"/>
    <cellStyle name="Normal 3 2" xfId="285" xr:uid="{00000000-0005-0000-0000-00001E010000}"/>
    <cellStyle name="Normal 3 2 2" xfId="286" xr:uid="{00000000-0005-0000-0000-00001F010000}"/>
    <cellStyle name="Normal 3 2 2 2" xfId="287" xr:uid="{00000000-0005-0000-0000-000020010000}"/>
    <cellStyle name="Normal 3 3" xfId="288" xr:uid="{00000000-0005-0000-0000-000021010000}"/>
    <cellStyle name="Normal 4" xfId="289" xr:uid="{00000000-0005-0000-0000-000022010000}"/>
    <cellStyle name="Normal 4 2" xfId="290" xr:uid="{00000000-0005-0000-0000-000023010000}"/>
    <cellStyle name="Normal 4 2 2" xfId="291" xr:uid="{00000000-0005-0000-0000-000024010000}"/>
    <cellStyle name="Normal 4 2 2 2" xfId="292" xr:uid="{00000000-0005-0000-0000-000025010000}"/>
    <cellStyle name="Normal 4 2 3" xfId="293" xr:uid="{00000000-0005-0000-0000-000026010000}"/>
    <cellStyle name="Normal 4 3" xfId="294" xr:uid="{00000000-0005-0000-0000-000027010000}"/>
    <cellStyle name="Normal 4 3 2" xfId="295" xr:uid="{00000000-0005-0000-0000-000028010000}"/>
    <cellStyle name="Normal 5" xfId="296" xr:uid="{00000000-0005-0000-0000-000029010000}"/>
    <cellStyle name="Normal 5 2" xfId="297" xr:uid="{00000000-0005-0000-0000-00002A010000}"/>
    <cellStyle name="Normal 5 2 2" xfId="298" xr:uid="{00000000-0005-0000-0000-00002B010000}"/>
    <cellStyle name="Normal 5 3" xfId="299" xr:uid="{00000000-0005-0000-0000-00002C010000}"/>
    <cellStyle name="Normal 6" xfId="300" xr:uid="{00000000-0005-0000-0000-00002D010000}"/>
    <cellStyle name="Normal 6 2" xfId="301" xr:uid="{00000000-0005-0000-0000-00002E010000}"/>
    <cellStyle name="Normal 7" xfId="302" xr:uid="{00000000-0005-0000-0000-00002F010000}"/>
    <cellStyle name="Normal 7 2" xfId="303" xr:uid="{00000000-0005-0000-0000-000030010000}"/>
    <cellStyle name="Normal 8" xfId="304" xr:uid="{00000000-0005-0000-0000-000031010000}"/>
    <cellStyle name="Normal 8 2" xfId="305" xr:uid="{00000000-0005-0000-0000-000032010000}"/>
    <cellStyle name="Normal_9908m" xfId="306" xr:uid="{00000000-0005-0000-0000-000033010000}"/>
    <cellStyle name="Normal_Marupe bernudarzs koptame_19 virtuves KOPTAME" xfId="307" xr:uid="{00000000-0005-0000-0000-000034010000}"/>
    <cellStyle name="Normal_Sheet1" xfId="308" xr:uid="{00000000-0005-0000-0000-000035010000}"/>
    <cellStyle name="Parasts 2" xfId="309" xr:uid="{00000000-0005-0000-0000-000036010000}"/>
    <cellStyle name="Percent 2" xfId="310" xr:uid="{00000000-0005-0000-0000-000037010000}"/>
    <cellStyle name="Percent 2 2" xfId="311" xr:uid="{00000000-0005-0000-0000-000038010000}"/>
    <cellStyle name="Style 1" xfId="312" xr:uid="{00000000-0005-0000-0000-000039010000}"/>
    <cellStyle name="Style 1 2" xfId="313" xr:uid="{00000000-0005-0000-0000-00003A010000}"/>
    <cellStyle name="Style 1 2 2" xfId="314" xr:uid="{00000000-0005-0000-0000-00003B010000}"/>
    <cellStyle name="TableStyleLight1" xfId="315" xr:uid="{00000000-0005-0000-0000-00003C010000}"/>
    <cellStyle name="Обычный 4" xfId="316" xr:uid="{00000000-0005-0000-0000-00003D010000}"/>
    <cellStyle name="Стиль 1" xfId="317" xr:uid="{00000000-0005-0000-0000-00003E010000}"/>
    <cellStyle name="Стиль 1 2" xfId="318" xr:uid="{00000000-0005-0000-0000-00003F010000}"/>
    <cellStyle name="常规 2" xfId="320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me2/c/Tames&amp;Tames/Formati/kop-tamem-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,rād."/>
      <sheetName val="KOPRĀME-1"/>
      <sheetName val=" veids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00"/>
      <sheetName val="Sat,rād_"/>
      <sheetName val="_veids2"/>
      <sheetName val="Sat,rād_1"/>
      <sheetName val="_veids21"/>
      <sheetName val="Sat,rād_2"/>
      <sheetName val="_veids22"/>
      <sheetName val="Sat,rād_3"/>
      <sheetName val="_veids23"/>
      <sheetName val="Sat,rād_4"/>
      <sheetName val="Sat,rād_5"/>
      <sheetName val="_veids24"/>
      <sheetName val="Sat,rād_6"/>
      <sheetName val="_veids25"/>
      <sheetName val="Sat,rād_7"/>
      <sheetName val="_veids26"/>
      <sheetName val="Sat,rād_8"/>
      <sheetName val="_veids27"/>
      <sheetName val="Sat,rād_9"/>
      <sheetName val="_veids28"/>
      <sheetName val="Sat,rād_10"/>
      <sheetName val="_veids29"/>
      <sheetName val="Sat,rād_11"/>
      <sheetName val="_veids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>
            <v>1.5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0"/>
  <sheetViews>
    <sheetView view="pageBreakPreview" zoomScaleNormal="100" zoomScaleSheetLayoutView="100" workbookViewId="0">
      <selection activeCell="T77" sqref="T77"/>
    </sheetView>
  </sheetViews>
  <sheetFormatPr defaultColWidth="9.140625" defaultRowHeight="12.75" x14ac:dyDescent="0.2"/>
  <cols>
    <col min="1" max="1" width="3.42578125" style="3" customWidth="1"/>
    <col min="2" max="2" width="54.7109375" style="66" customWidth="1"/>
    <col min="3" max="3" width="7" style="1" customWidth="1"/>
    <col min="4" max="4" width="8.42578125" style="1" customWidth="1"/>
    <col min="5" max="5" width="9.85546875" style="1" customWidth="1"/>
    <col min="6" max="6" width="7.85546875" style="1" customWidth="1"/>
    <col min="7" max="7" width="8.28515625" style="1" customWidth="1"/>
    <col min="8" max="9" width="9.42578125" style="1" customWidth="1"/>
    <col min="10" max="10" width="10.285156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12" style="1" customWidth="1"/>
    <col min="16" max="16" width="11" style="1" customWidth="1"/>
    <col min="17" max="16384" width="9.140625" style="1"/>
  </cols>
  <sheetData>
    <row r="1" spans="1:16" x14ac:dyDescent="0.2">
      <c r="A1" s="160" t="s">
        <v>1234</v>
      </c>
      <c r="E1" s="4"/>
      <c r="L1" s="4"/>
      <c r="M1" s="1"/>
    </row>
    <row r="2" spans="1:16" x14ac:dyDescent="0.2">
      <c r="A2" s="160" t="s">
        <v>1233</v>
      </c>
      <c r="B2" s="67"/>
      <c r="C2" s="6"/>
      <c r="D2" s="6"/>
      <c r="E2" s="6"/>
      <c r="F2" s="6"/>
      <c r="H2" s="5"/>
      <c r="I2" s="5"/>
      <c r="J2" s="5"/>
      <c r="K2" s="5"/>
    </row>
    <row r="3" spans="1:16" x14ac:dyDescent="0.2">
      <c r="B3" s="67"/>
      <c r="C3" s="6"/>
      <c r="D3" s="5" t="s">
        <v>87</v>
      </c>
      <c r="E3" s="6"/>
      <c r="F3" s="6"/>
      <c r="H3" s="5"/>
      <c r="I3" s="5"/>
      <c r="J3" s="5"/>
      <c r="K3" s="5"/>
    </row>
    <row r="4" spans="1:16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6" x14ac:dyDescent="0.2">
      <c r="B5" s="66" t="s">
        <v>420</v>
      </c>
      <c r="E5" s="4"/>
      <c r="M5" s="1"/>
      <c r="N5" s="7" t="s">
        <v>8</v>
      </c>
      <c r="O5" s="8">
        <f>P29</f>
        <v>0</v>
      </c>
      <c r="P5" s="1" t="s">
        <v>86</v>
      </c>
    </row>
    <row r="6" spans="1:16" x14ac:dyDescent="0.2">
      <c r="A6" s="665" t="s">
        <v>0</v>
      </c>
      <c r="B6" s="665" t="s">
        <v>18</v>
      </c>
      <c r="C6" s="666" t="s">
        <v>6</v>
      </c>
      <c r="D6" s="666" t="s">
        <v>19</v>
      </c>
      <c r="E6" s="666" t="s">
        <v>20</v>
      </c>
      <c r="F6" s="665" t="s">
        <v>1</v>
      </c>
      <c r="G6" s="665"/>
      <c r="H6" s="665"/>
      <c r="I6" s="665"/>
      <c r="J6" s="665"/>
      <c r="K6" s="665"/>
      <c r="L6" s="665" t="s">
        <v>2</v>
      </c>
      <c r="M6" s="665"/>
      <c r="N6" s="665"/>
      <c r="O6" s="665"/>
      <c r="P6" s="665"/>
    </row>
    <row r="7" spans="1:16" ht="105" customHeight="1" x14ac:dyDescent="0.2">
      <c r="A7" s="665"/>
      <c r="B7" s="665"/>
      <c r="C7" s="666"/>
      <c r="D7" s="666"/>
      <c r="E7" s="666"/>
      <c r="F7" s="111" t="s">
        <v>3</v>
      </c>
      <c r="G7" s="111" t="s">
        <v>163</v>
      </c>
      <c r="H7" s="111" t="s">
        <v>164</v>
      </c>
      <c r="I7" s="111" t="s">
        <v>165</v>
      </c>
      <c r="J7" s="111" t="s">
        <v>166</v>
      </c>
      <c r="K7" s="111" t="s">
        <v>167</v>
      </c>
      <c r="L7" s="111" t="s">
        <v>4</v>
      </c>
      <c r="M7" s="111" t="s">
        <v>168</v>
      </c>
      <c r="N7" s="111" t="s">
        <v>165</v>
      </c>
      <c r="O7" s="111" t="s">
        <v>166</v>
      </c>
      <c r="P7" s="111" t="s">
        <v>169</v>
      </c>
    </row>
    <row r="8" spans="1:16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6" x14ac:dyDescent="0.2">
      <c r="A9" s="155"/>
      <c r="B9" s="450" t="s">
        <v>1265</v>
      </c>
      <c r="C9" s="112"/>
      <c r="D9" s="157"/>
      <c r="E9" s="157"/>
      <c r="F9" s="76">
        <f>ROUND(H9/G9,2)</f>
        <v>0</v>
      </c>
      <c r="G9" s="76">
        <v>8</v>
      </c>
      <c r="H9" s="154"/>
      <c r="I9" s="29"/>
      <c r="J9" s="29"/>
      <c r="K9" s="29">
        <f>SUM(H9:J9)</f>
        <v>0</v>
      </c>
      <c r="L9" s="29">
        <f>ROUND(E9*F9,2)</f>
        <v>0</v>
      </c>
      <c r="M9" s="29">
        <f>ROUND(E9*H9,2)</f>
        <v>0</v>
      </c>
      <c r="N9" s="29">
        <f>ROUND(E9*I9,2)</f>
        <v>0</v>
      </c>
      <c r="O9" s="29">
        <f>ROUND(E9*J9,2)</f>
        <v>0</v>
      </c>
      <c r="P9" s="29">
        <f>ROUND(((M9+N9)+O9),2)</f>
        <v>0</v>
      </c>
    </row>
    <row r="10" spans="1:16" ht="25.5" x14ac:dyDescent="0.2">
      <c r="A10" s="448"/>
      <c r="B10" s="451" t="s">
        <v>1213</v>
      </c>
      <c r="C10" s="449" t="s">
        <v>17</v>
      </c>
      <c r="D10" s="157"/>
      <c r="E10" s="225">
        <f>6700*0.4</f>
        <v>2680</v>
      </c>
      <c r="F10" s="76"/>
      <c r="G10" s="76"/>
      <c r="H10" s="154"/>
      <c r="I10" s="29"/>
      <c r="J10" s="29"/>
      <c r="K10" s="29"/>
      <c r="L10" s="29"/>
      <c r="M10" s="29"/>
      <c r="N10" s="29"/>
      <c r="O10" s="29"/>
      <c r="P10" s="29"/>
    </row>
    <row r="11" spans="1:16" ht="25.5" x14ac:dyDescent="0.2">
      <c r="A11" s="448"/>
      <c r="B11" s="451" t="s">
        <v>1214</v>
      </c>
      <c r="C11" s="449" t="s">
        <v>17</v>
      </c>
      <c r="D11" s="157"/>
      <c r="E11" s="225">
        <f>20*0.15</f>
        <v>3</v>
      </c>
      <c r="F11" s="76"/>
      <c r="G11" s="76"/>
      <c r="H11" s="154"/>
      <c r="I11" s="29"/>
      <c r="J11" s="29"/>
      <c r="K11" s="29"/>
      <c r="L11" s="29"/>
      <c r="M11" s="29"/>
      <c r="N11" s="29"/>
      <c r="O11" s="29"/>
      <c r="P11" s="29"/>
    </row>
    <row r="12" spans="1:16" ht="25.5" x14ac:dyDescent="0.2">
      <c r="A12" s="448"/>
      <c r="B12" s="451" t="s">
        <v>1229</v>
      </c>
      <c r="C12" s="449" t="s">
        <v>17</v>
      </c>
      <c r="D12" s="157"/>
      <c r="E12" s="225">
        <f>150*0.6</f>
        <v>90</v>
      </c>
      <c r="F12" s="76"/>
      <c r="G12" s="76"/>
      <c r="H12" s="154"/>
      <c r="I12" s="29"/>
      <c r="J12" s="29"/>
      <c r="K12" s="29"/>
      <c r="L12" s="29"/>
      <c r="M12" s="29"/>
      <c r="N12" s="29"/>
      <c r="O12" s="29"/>
      <c r="P12" s="29"/>
    </row>
    <row r="13" spans="1:16" x14ac:dyDescent="0.2">
      <c r="A13" s="448"/>
      <c r="B13" s="451" t="s">
        <v>1264</v>
      </c>
      <c r="C13" s="449" t="s">
        <v>17</v>
      </c>
      <c r="D13" s="157"/>
      <c r="E13" s="225">
        <f>770*0.2</f>
        <v>154</v>
      </c>
      <c r="F13" s="76"/>
      <c r="G13" s="76"/>
      <c r="H13" s="154"/>
      <c r="I13" s="29"/>
      <c r="J13" s="29"/>
      <c r="K13" s="29"/>
      <c r="L13" s="29"/>
      <c r="M13" s="29"/>
      <c r="N13" s="29"/>
      <c r="O13" s="29"/>
      <c r="P13" s="29"/>
    </row>
    <row r="14" spans="1:16" x14ac:dyDescent="0.2">
      <c r="A14" s="448"/>
      <c r="B14" s="451" t="s">
        <v>1215</v>
      </c>
      <c r="C14" s="449" t="s">
        <v>29</v>
      </c>
      <c r="D14" s="157"/>
      <c r="E14" s="225">
        <v>60</v>
      </c>
      <c r="F14" s="76"/>
      <c r="G14" s="76"/>
      <c r="H14" s="154"/>
      <c r="I14" s="29"/>
      <c r="J14" s="29"/>
      <c r="K14" s="29"/>
      <c r="L14" s="29"/>
      <c r="M14" s="29"/>
      <c r="N14" s="29"/>
      <c r="O14" s="29"/>
      <c r="P14" s="29"/>
    </row>
    <row r="15" spans="1:16" x14ac:dyDescent="0.2">
      <c r="A15" s="448"/>
      <c r="B15" s="451" t="s">
        <v>1216</v>
      </c>
      <c r="C15" s="449" t="s">
        <v>29</v>
      </c>
      <c r="D15" s="157"/>
      <c r="E15" s="225">
        <v>2</v>
      </c>
      <c r="F15" s="76"/>
      <c r="G15" s="76"/>
      <c r="H15" s="154"/>
      <c r="I15" s="29"/>
      <c r="J15" s="29"/>
      <c r="K15" s="29"/>
      <c r="L15" s="29"/>
      <c r="M15" s="29"/>
      <c r="N15" s="29"/>
      <c r="O15" s="29"/>
      <c r="P15" s="29"/>
    </row>
    <row r="16" spans="1:16" x14ac:dyDescent="0.2">
      <c r="A16" s="155"/>
      <c r="B16" s="447"/>
      <c r="C16" s="112"/>
      <c r="D16" s="157"/>
      <c r="E16" s="157"/>
      <c r="F16" s="76"/>
      <c r="G16" s="76"/>
      <c r="H16" s="154"/>
      <c r="I16" s="29"/>
      <c r="J16" s="29"/>
      <c r="K16" s="29"/>
      <c r="L16" s="29"/>
      <c r="M16" s="29"/>
      <c r="N16" s="29"/>
      <c r="O16" s="29"/>
      <c r="P16" s="29"/>
    </row>
    <row r="17" spans="1:19" x14ac:dyDescent="0.2">
      <c r="A17" s="155"/>
      <c r="B17" s="209" t="s">
        <v>1263</v>
      </c>
      <c r="C17" s="112"/>
      <c r="D17" s="157"/>
      <c r="E17" s="157"/>
      <c r="F17" s="76"/>
      <c r="G17" s="76"/>
      <c r="H17" s="154"/>
      <c r="I17" s="29"/>
      <c r="J17" s="29"/>
      <c r="K17" s="29"/>
      <c r="L17" s="29"/>
      <c r="M17" s="29"/>
      <c r="N17" s="29"/>
      <c r="O17" s="29"/>
      <c r="P17" s="29"/>
    </row>
    <row r="18" spans="1:19" x14ac:dyDescent="0.2">
      <c r="A18" s="155"/>
      <c r="B18" s="422" t="s">
        <v>524</v>
      </c>
      <c r="C18" s="423" t="s">
        <v>17</v>
      </c>
      <c r="D18" s="157"/>
      <c r="E18" s="446">
        <v>4058.3</v>
      </c>
      <c r="F18" s="76"/>
      <c r="G18" s="76"/>
      <c r="H18" s="154"/>
      <c r="I18" s="29"/>
      <c r="J18" s="29"/>
      <c r="K18" s="29"/>
      <c r="L18" s="29"/>
      <c r="M18" s="29"/>
      <c r="N18" s="29"/>
      <c r="O18" s="29"/>
      <c r="P18" s="29"/>
    </row>
    <row r="19" spans="1:19" x14ac:dyDescent="0.2">
      <c r="A19" s="155"/>
      <c r="B19" s="422" t="s">
        <v>1046</v>
      </c>
      <c r="C19" s="423" t="s">
        <v>17</v>
      </c>
      <c r="D19" s="157"/>
      <c r="E19" s="446">
        <v>658.6</v>
      </c>
      <c r="F19" s="76"/>
      <c r="G19" s="76"/>
      <c r="H19" s="154"/>
      <c r="I19" s="29"/>
      <c r="J19" s="29"/>
      <c r="K19" s="29"/>
      <c r="L19" s="29"/>
      <c r="M19" s="29"/>
      <c r="N19" s="29"/>
      <c r="O19" s="29"/>
      <c r="P19" s="29"/>
    </row>
    <row r="20" spans="1:19" x14ac:dyDescent="0.2">
      <c r="A20" s="155"/>
      <c r="B20" s="422" t="s">
        <v>525</v>
      </c>
      <c r="C20" s="423" t="s">
        <v>17</v>
      </c>
      <c r="D20" s="157"/>
      <c r="E20" s="446">
        <v>4716.9000000000005</v>
      </c>
      <c r="F20" s="76"/>
      <c r="G20" s="76"/>
      <c r="H20" s="154"/>
      <c r="I20" s="29"/>
      <c r="J20" s="29"/>
      <c r="K20" s="29"/>
      <c r="L20" s="29"/>
      <c r="M20" s="29"/>
      <c r="N20" s="29"/>
      <c r="O20" s="29"/>
      <c r="P20" s="29"/>
    </row>
    <row r="21" spans="1:19" x14ac:dyDescent="0.2">
      <c r="A21" s="155"/>
      <c r="B21" s="422" t="s">
        <v>526</v>
      </c>
      <c r="C21" s="423" t="s">
        <v>436</v>
      </c>
      <c r="D21" s="157"/>
      <c r="E21" s="446">
        <v>1</v>
      </c>
      <c r="F21" s="76"/>
      <c r="G21" s="76"/>
      <c r="H21" s="154"/>
      <c r="I21" s="29"/>
      <c r="J21" s="29"/>
      <c r="K21" s="29"/>
      <c r="L21" s="29"/>
      <c r="M21" s="29"/>
      <c r="N21" s="29"/>
      <c r="O21" s="29"/>
      <c r="P21" s="29"/>
    </row>
    <row r="22" spans="1:19" x14ac:dyDescent="0.2">
      <c r="A22" s="155"/>
      <c r="B22" s="422" t="s">
        <v>527</v>
      </c>
      <c r="C22" s="423" t="s">
        <v>436</v>
      </c>
      <c r="D22" s="157"/>
      <c r="E22" s="446">
        <v>4</v>
      </c>
      <c r="F22" s="76"/>
      <c r="G22" s="76"/>
      <c r="H22" s="154"/>
      <c r="I22" s="29"/>
      <c r="J22" s="29"/>
      <c r="K22" s="29"/>
      <c r="L22" s="29"/>
      <c r="M22" s="29"/>
      <c r="N22" s="29"/>
      <c r="O22" s="29"/>
      <c r="P22" s="29"/>
    </row>
    <row r="23" spans="1:19" x14ac:dyDescent="0.2">
      <c r="A23" s="155"/>
      <c r="B23" s="422"/>
      <c r="C23" s="423"/>
      <c r="D23" s="157"/>
      <c r="E23" s="424"/>
      <c r="F23" s="76"/>
      <c r="G23" s="76"/>
      <c r="H23" s="154"/>
      <c r="I23" s="29"/>
      <c r="J23" s="29"/>
      <c r="K23" s="29"/>
      <c r="L23" s="29"/>
      <c r="M23" s="29"/>
      <c r="N23" s="29"/>
      <c r="O23" s="29"/>
      <c r="P23" s="29"/>
    </row>
    <row r="24" spans="1:19" x14ac:dyDescent="0.2">
      <c r="A24" s="155"/>
      <c r="B24" s="161"/>
      <c r="C24" s="162"/>
      <c r="D24" s="153"/>
      <c r="E24" s="158"/>
      <c r="F24" s="76"/>
      <c r="G24" s="163"/>
      <c r="H24" s="154"/>
      <c r="I24" s="28"/>
      <c r="J24" s="29"/>
      <c r="K24" s="29"/>
      <c r="L24" s="29"/>
      <c r="M24" s="29"/>
      <c r="N24" s="29"/>
      <c r="O24" s="29"/>
      <c r="P24" s="29"/>
    </row>
    <row r="25" spans="1:19" s="2" customFormat="1" x14ac:dyDescent="0.2">
      <c r="A25" s="25"/>
      <c r="B25" s="34"/>
      <c r="C25" s="24" t="s">
        <v>7</v>
      </c>
      <c r="D25" s="35"/>
      <c r="E25" s="36"/>
      <c r="F25" s="36"/>
      <c r="G25" s="36"/>
      <c r="H25" s="37"/>
      <c r="I25" s="36"/>
      <c r="J25" s="37"/>
      <c r="K25" s="37"/>
      <c r="L25" s="38">
        <f>SUM(L9:L24)</f>
        <v>0</v>
      </c>
      <c r="M25" s="38">
        <f>SUM(M9:M24)</f>
        <v>0</v>
      </c>
      <c r="N25" s="38">
        <f>SUM(N9:N24)</f>
        <v>0</v>
      </c>
      <c r="O25" s="38">
        <f>SUM(O9:O24)</f>
        <v>0</v>
      </c>
      <c r="P25" s="38">
        <f>SUM(P9:P24)</f>
        <v>0</v>
      </c>
      <c r="Q25" s="1"/>
    </row>
    <row r="26" spans="1:19" x14ac:dyDescent="0.2">
      <c r="A26" s="88"/>
      <c r="B26" s="92" t="s">
        <v>9</v>
      </c>
      <c r="C26" s="93"/>
      <c r="D26" s="90"/>
      <c r="E26" s="91"/>
      <c r="F26" s="94"/>
      <c r="G26" s="95"/>
      <c r="H26" s="95"/>
      <c r="I26" s="94"/>
      <c r="J26" s="95"/>
      <c r="K26" s="96"/>
      <c r="L26" s="38">
        <f>SUM(L25:L25)</f>
        <v>0</v>
      </c>
      <c r="M26" s="38">
        <f>SUM(M25:M25)</f>
        <v>0</v>
      </c>
      <c r="N26" s="38">
        <f>SUM(N25:N25)</f>
        <v>0</v>
      </c>
      <c r="O26" s="38">
        <f>SUM(O25:O25)</f>
        <v>0</v>
      </c>
      <c r="P26" s="38">
        <f>SUM(P25:P25)</f>
        <v>0</v>
      </c>
    </row>
    <row r="27" spans="1:19" x14ac:dyDescent="0.2">
      <c r="A27" s="88"/>
      <c r="B27" s="97"/>
      <c r="C27" s="89"/>
      <c r="D27" s="90"/>
      <c r="E27" s="91"/>
      <c r="F27" s="103"/>
      <c r="G27" s="104"/>
      <c r="H27" s="104"/>
      <c r="I27" s="103"/>
      <c r="J27" s="104"/>
      <c r="K27" s="105" t="s">
        <v>12</v>
      </c>
      <c r="L27" s="106"/>
      <c r="M27" s="107"/>
      <c r="N27" s="107"/>
      <c r="O27" s="108"/>
      <c r="P27" s="109">
        <f>SUM(P26:P26)</f>
        <v>0</v>
      </c>
    </row>
    <row r="28" spans="1:19" x14ac:dyDescent="0.2">
      <c r="A28" s="88"/>
      <c r="B28" s="97"/>
      <c r="C28" s="89"/>
      <c r="D28" s="90"/>
      <c r="E28" s="91"/>
      <c r="F28" s="103"/>
      <c r="G28" s="104"/>
      <c r="H28" s="104"/>
      <c r="I28" s="103"/>
      <c r="J28" s="104"/>
      <c r="K28" s="105" t="s">
        <v>13</v>
      </c>
      <c r="L28" s="110"/>
      <c r="M28" s="110">
        <v>0.21</v>
      </c>
      <c r="N28" s="107"/>
      <c r="O28" s="108"/>
      <c r="P28" s="109">
        <f>P27*M28</f>
        <v>0</v>
      </c>
    </row>
    <row r="29" spans="1:19" x14ac:dyDescent="0.2">
      <c r="A29" s="88"/>
      <c r="B29" s="97"/>
      <c r="C29" s="89"/>
      <c r="D29" s="90"/>
      <c r="E29" s="91"/>
      <c r="F29" s="103"/>
      <c r="G29" s="104"/>
      <c r="H29" s="104"/>
      <c r="I29" s="103"/>
      <c r="J29" s="104"/>
      <c r="K29" s="105" t="s">
        <v>14</v>
      </c>
      <c r="L29" s="106"/>
      <c r="M29" s="107"/>
      <c r="N29" s="107"/>
      <c r="O29" s="108"/>
      <c r="P29" s="109">
        <f>P27+P28</f>
        <v>0</v>
      </c>
      <c r="S29" s="8"/>
    </row>
    <row r="30" spans="1:19" x14ac:dyDescent="0.2">
      <c r="M30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dataValidations disablePrompts="1" count="1">
    <dataValidation type="list" operator="equal" allowBlank="1" showErrorMessage="1" sqref="C18:C23" xr:uid="{00000000-0002-0000-0000-000000000000}">
      <formula1>#REF!</formula1>
      <formula2>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S37"/>
  <sheetViews>
    <sheetView view="pageBreakPreview" zoomScaleNormal="100" zoomScaleSheetLayoutView="100" workbookViewId="0">
      <selection activeCell="T77" sqref="T77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6" x14ac:dyDescent="0.2">
      <c r="A1" s="160" t="s">
        <v>418</v>
      </c>
      <c r="E1" s="4"/>
      <c r="L1" s="4"/>
      <c r="M1" s="1"/>
    </row>
    <row r="2" spans="1:16" x14ac:dyDescent="0.2">
      <c r="A2" s="160" t="s">
        <v>419</v>
      </c>
      <c r="B2" s="67"/>
      <c r="C2" s="6"/>
      <c r="D2" s="6"/>
      <c r="E2" s="6"/>
      <c r="F2" s="6"/>
      <c r="H2" s="5"/>
      <c r="I2" s="5"/>
      <c r="J2" s="5"/>
      <c r="K2" s="5"/>
    </row>
    <row r="3" spans="1:16" x14ac:dyDescent="0.2">
      <c r="B3" s="67"/>
      <c r="C3" s="6"/>
      <c r="D3" s="5" t="s">
        <v>96</v>
      </c>
      <c r="E3" s="6"/>
      <c r="F3" s="6"/>
      <c r="H3" s="5"/>
      <c r="I3" s="5"/>
      <c r="J3" s="5"/>
      <c r="K3" s="5"/>
    </row>
    <row r="4" spans="1:16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6" x14ac:dyDescent="0.2">
      <c r="B5" s="66" t="s">
        <v>420</v>
      </c>
      <c r="E5" s="4"/>
      <c r="M5" s="1"/>
      <c r="N5" s="7" t="s">
        <v>8</v>
      </c>
      <c r="O5" s="8">
        <f>P36</f>
        <v>0</v>
      </c>
      <c r="P5" s="1" t="s">
        <v>86</v>
      </c>
    </row>
    <row r="6" spans="1:16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6" s="10" customFormat="1" ht="97.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6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6" s="11" customFormat="1" x14ac:dyDescent="0.2">
      <c r="A9" s="16"/>
      <c r="B9" s="24"/>
      <c r="C9" s="21"/>
      <c r="D9" s="21"/>
      <c r="E9" s="18"/>
      <c r="F9" s="12"/>
      <c r="G9" s="19"/>
      <c r="H9" s="12"/>
      <c r="I9" s="12"/>
      <c r="J9" s="12"/>
      <c r="K9" s="12"/>
      <c r="L9" s="12"/>
      <c r="M9" s="12"/>
      <c r="N9" s="12"/>
      <c r="O9" s="12"/>
      <c r="P9" s="12"/>
    </row>
    <row r="10" spans="1:16" s="11" customFormat="1" x14ac:dyDescent="0.2">
      <c r="A10" s="16"/>
      <c r="B10" s="386"/>
      <c r="C10" s="21"/>
      <c r="D10" s="21"/>
      <c r="E10" s="18"/>
      <c r="F10" s="154"/>
      <c r="G10" s="163"/>
      <c r="H10" s="154"/>
      <c r="I10" s="29"/>
      <c r="J10" s="29"/>
      <c r="K10" s="29"/>
      <c r="L10" s="29"/>
      <c r="M10" s="29"/>
      <c r="N10" s="29"/>
      <c r="O10" s="29"/>
      <c r="P10" s="29"/>
    </row>
    <row r="11" spans="1:16" s="11" customFormat="1" x14ac:dyDescent="0.2">
      <c r="A11" s="16"/>
      <c r="B11" s="387"/>
      <c r="C11" s="21"/>
      <c r="D11" s="21"/>
      <c r="E11" s="18"/>
      <c r="F11" s="154"/>
      <c r="G11" s="163"/>
      <c r="H11" s="12"/>
      <c r="I11" s="12"/>
      <c r="J11" s="12"/>
      <c r="K11" s="29"/>
      <c r="L11" s="29"/>
      <c r="M11" s="29"/>
      <c r="N11" s="29"/>
      <c r="O11" s="29"/>
      <c r="P11" s="29"/>
    </row>
    <row r="12" spans="1:16" s="11" customFormat="1" x14ac:dyDescent="0.2">
      <c r="A12" s="16"/>
      <c r="B12" s="399"/>
      <c r="C12" s="21"/>
      <c r="D12" s="21"/>
      <c r="E12" s="396"/>
      <c r="F12" s="154"/>
      <c r="G12" s="163"/>
      <c r="H12" s="12"/>
      <c r="I12" s="12"/>
      <c r="J12" s="12"/>
      <c r="K12" s="29"/>
      <c r="L12" s="29"/>
      <c r="M12" s="29"/>
      <c r="N12" s="29"/>
      <c r="O12" s="29"/>
      <c r="P12" s="29"/>
    </row>
    <row r="13" spans="1:16" s="11" customFormat="1" x14ac:dyDescent="0.2">
      <c r="A13" s="16"/>
      <c r="B13" s="390"/>
      <c r="C13" s="21"/>
      <c r="D13" s="21"/>
      <c r="E13" s="396"/>
      <c r="F13" s="154"/>
      <c r="G13" s="163"/>
      <c r="H13" s="12"/>
      <c r="I13" s="12"/>
      <c r="J13" s="12"/>
      <c r="K13" s="29"/>
      <c r="L13" s="29"/>
      <c r="M13" s="29"/>
      <c r="N13" s="29"/>
      <c r="O13" s="29"/>
      <c r="P13" s="29"/>
    </row>
    <row r="14" spans="1:16" s="11" customFormat="1" x14ac:dyDescent="0.2">
      <c r="A14" s="16"/>
      <c r="B14" s="400"/>
      <c r="C14" s="21"/>
      <c r="D14" s="21"/>
      <c r="E14" s="396"/>
      <c r="F14" s="154"/>
      <c r="G14" s="163"/>
      <c r="H14" s="12"/>
      <c r="I14" s="12"/>
      <c r="J14" s="12"/>
      <c r="K14" s="29"/>
      <c r="L14" s="29"/>
      <c r="M14" s="29"/>
      <c r="N14" s="29"/>
      <c r="O14" s="29"/>
      <c r="P14" s="29"/>
    </row>
    <row r="15" spans="1:16" s="11" customFormat="1" x14ac:dyDescent="0.2">
      <c r="A15" s="16"/>
      <c r="B15" s="400"/>
      <c r="C15" s="21"/>
      <c r="D15" s="21"/>
      <c r="E15" s="396"/>
      <c r="F15" s="154"/>
      <c r="G15" s="163"/>
      <c r="H15" s="12"/>
      <c r="I15" s="12"/>
      <c r="J15" s="12"/>
      <c r="K15" s="29"/>
      <c r="L15" s="29"/>
      <c r="M15" s="29"/>
      <c r="N15" s="29"/>
      <c r="O15" s="29"/>
      <c r="P15" s="29"/>
    </row>
    <row r="16" spans="1:16" s="11" customFormat="1" x14ac:dyDescent="0.2">
      <c r="A16" s="16"/>
      <c r="B16" s="400"/>
      <c r="C16" s="21"/>
      <c r="D16" s="21"/>
      <c r="E16" s="396"/>
      <c r="F16" s="154"/>
      <c r="G16" s="163"/>
      <c r="H16" s="12"/>
      <c r="I16" s="12"/>
      <c r="J16" s="12"/>
      <c r="K16" s="29"/>
      <c r="L16" s="29"/>
      <c r="M16" s="29"/>
      <c r="N16" s="29"/>
      <c r="O16" s="29"/>
      <c r="P16" s="29"/>
    </row>
    <row r="17" spans="1:17" s="11" customFormat="1" x14ac:dyDescent="0.2">
      <c r="A17" s="16"/>
      <c r="B17" s="329"/>
      <c r="C17" s="21"/>
      <c r="D17" s="21"/>
      <c r="E17" s="396"/>
      <c r="F17" s="154"/>
      <c r="G17" s="163"/>
      <c r="H17" s="12"/>
      <c r="I17" s="12"/>
      <c r="J17" s="12"/>
      <c r="K17" s="29"/>
      <c r="L17" s="29"/>
      <c r="M17" s="29"/>
      <c r="N17" s="29"/>
      <c r="O17" s="29"/>
      <c r="P17" s="29"/>
    </row>
    <row r="18" spans="1:17" s="11" customFormat="1" x14ac:dyDescent="0.2">
      <c r="A18" s="16"/>
      <c r="B18" s="329"/>
      <c r="C18" s="21"/>
      <c r="D18" s="21"/>
      <c r="E18" s="396"/>
      <c r="F18" s="154"/>
      <c r="G18" s="163"/>
      <c r="H18" s="12"/>
      <c r="I18" s="12"/>
      <c r="J18" s="12"/>
      <c r="K18" s="29"/>
      <c r="L18" s="29"/>
      <c r="M18" s="29"/>
      <c r="N18" s="29"/>
      <c r="O18" s="29"/>
      <c r="P18" s="29"/>
    </row>
    <row r="19" spans="1:17" s="11" customFormat="1" x14ac:dyDescent="0.2">
      <c r="A19" s="16"/>
      <c r="B19" s="390"/>
      <c r="C19" s="21"/>
      <c r="D19" s="21"/>
      <c r="E19" s="396"/>
      <c r="F19" s="154"/>
      <c r="G19" s="163"/>
      <c r="H19" s="12"/>
      <c r="I19" s="12"/>
      <c r="J19" s="12"/>
      <c r="K19" s="29"/>
      <c r="L19" s="29"/>
      <c r="M19" s="29"/>
      <c r="N19" s="29"/>
      <c r="O19" s="29"/>
      <c r="P19" s="29"/>
    </row>
    <row r="20" spans="1:17" s="11" customFormat="1" x14ac:dyDescent="0.2">
      <c r="A20" s="16"/>
      <c r="B20" s="400"/>
      <c r="C20" s="21"/>
      <c r="D20" s="21"/>
      <c r="E20" s="396"/>
      <c r="F20" s="154"/>
      <c r="G20" s="163"/>
      <c r="H20" s="12"/>
      <c r="I20" s="12"/>
      <c r="J20" s="12"/>
      <c r="K20" s="29"/>
      <c r="L20" s="29"/>
      <c r="M20" s="29"/>
      <c r="N20" s="29"/>
      <c r="O20" s="29"/>
      <c r="P20" s="29"/>
    </row>
    <row r="21" spans="1:17" s="11" customFormat="1" x14ac:dyDescent="0.2">
      <c r="A21" s="16"/>
      <c r="B21" s="24"/>
      <c r="C21" s="21"/>
      <c r="D21" s="21"/>
      <c r="E21" s="402"/>
      <c r="F21" s="154"/>
      <c r="G21" s="163"/>
      <c r="H21" s="12"/>
      <c r="I21" s="12"/>
      <c r="J21" s="12"/>
      <c r="K21" s="29"/>
      <c r="L21" s="29"/>
      <c r="M21" s="29"/>
      <c r="N21" s="29"/>
      <c r="O21" s="29"/>
      <c r="P21" s="29"/>
    </row>
    <row r="22" spans="1:17" s="11" customFormat="1" x14ac:dyDescent="0.2">
      <c r="A22" s="16"/>
      <c r="B22" s="397"/>
      <c r="C22" s="21"/>
      <c r="D22" s="21"/>
      <c r="E22" s="396"/>
      <c r="F22" s="154"/>
      <c r="G22" s="163"/>
      <c r="H22" s="12"/>
      <c r="I22" s="12"/>
      <c r="J22" s="12"/>
      <c r="K22" s="29"/>
      <c r="L22" s="29"/>
      <c r="M22" s="29"/>
      <c r="N22" s="29"/>
      <c r="O22" s="29"/>
      <c r="P22" s="29"/>
    </row>
    <row r="23" spans="1:17" s="11" customFormat="1" x14ac:dyDescent="0.2">
      <c r="A23" s="16"/>
      <c r="B23" s="329"/>
      <c r="C23" s="21"/>
      <c r="D23" s="21"/>
      <c r="E23" s="396"/>
      <c r="F23" s="154"/>
      <c r="G23" s="163"/>
      <c r="H23" s="12"/>
      <c r="I23" s="12"/>
      <c r="J23" s="12"/>
      <c r="K23" s="29"/>
      <c r="L23" s="29"/>
      <c r="M23" s="29"/>
      <c r="N23" s="29"/>
      <c r="O23" s="29"/>
      <c r="P23" s="29"/>
    </row>
    <row r="24" spans="1:17" s="11" customFormat="1" x14ac:dyDescent="0.2">
      <c r="A24" s="16"/>
      <c r="B24" s="329"/>
      <c r="C24" s="21"/>
      <c r="D24" s="21"/>
      <c r="E24" s="396"/>
      <c r="F24" s="154"/>
      <c r="G24" s="163"/>
      <c r="H24" s="12"/>
      <c r="I24" s="12"/>
      <c r="J24" s="12"/>
      <c r="K24" s="29"/>
      <c r="L24" s="29"/>
      <c r="M24" s="29"/>
      <c r="N24" s="29"/>
      <c r="O24" s="29"/>
      <c r="P24" s="29"/>
    </row>
    <row r="25" spans="1:17" s="11" customFormat="1" x14ac:dyDescent="0.2">
      <c r="A25" s="16"/>
      <c r="B25" s="329"/>
      <c r="C25" s="21"/>
      <c r="D25" s="21"/>
      <c r="E25" s="396"/>
      <c r="F25" s="154"/>
      <c r="G25" s="163"/>
      <c r="H25" s="12"/>
      <c r="I25" s="12"/>
      <c r="J25" s="12"/>
      <c r="K25" s="29"/>
      <c r="L25" s="29"/>
      <c r="M25" s="29"/>
      <c r="N25" s="29"/>
      <c r="O25" s="29"/>
      <c r="P25" s="29"/>
    </row>
    <row r="26" spans="1:17" s="11" customFormat="1" x14ac:dyDescent="0.2">
      <c r="A26" s="16"/>
      <c r="B26" s="329"/>
      <c r="C26" s="21"/>
      <c r="D26" s="21"/>
      <c r="E26" s="396"/>
      <c r="F26" s="154"/>
      <c r="G26" s="163"/>
      <c r="H26" s="12"/>
      <c r="I26" s="12"/>
      <c r="J26" s="12"/>
      <c r="K26" s="29"/>
      <c r="L26" s="29"/>
      <c r="M26" s="29"/>
      <c r="N26" s="29"/>
      <c r="O26" s="29"/>
      <c r="P26" s="29"/>
    </row>
    <row r="27" spans="1:17" s="11" customFormat="1" x14ac:dyDescent="0.2">
      <c r="A27" s="16"/>
      <c r="B27" s="401"/>
      <c r="C27" s="21"/>
      <c r="D27" s="21"/>
      <c r="E27" s="396"/>
      <c r="F27" s="154"/>
      <c r="G27" s="163"/>
      <c r="H27" s="12"/>
      <c r="I27" s="12"/>
      <c r="J27" s="12"/>
      <c r="K27" s="29"/>
      <c r="L27" s="29"/>
      <c r="M27" s="29"/>
      <c r="N27" s="29"/>
      <c r="O27" s="29"/>
      <c r="P27" s="29"/>
    </row>
    <row r="28" spans="1:17" s="11" customFormat="1" x14ac:dyDescent="0.2">
      <c r="A28" s="16"/>
      <c r="B28" s="329"/>
      <c r="C28" s="21"/>
      <c r="D28" s="21"/>
      <c r="E28" s="18"/>
      <c r="F28" s="154"/>
      <c r="G28" s="163"/>
      <c r="H28" s="12"/>
      <c r="I28" s="12"/>
      <c r="J28" s="12"/>
      <c r="K28" s="29"/>
      <c r="L28" s="29"/>
      <c r="M28" s="29"/>
      <c r="N28" s="29"/>
      <c r="O28" s="29"/>
      <c r="P28" s="29"/>
    </row>
    <row r="29" spans="1:17" x14ac:dyDescent="0.2">
      <c r="A29" s="25"/>
      <c r="B29" s="30"/>
      <c r="C29" s="31"/>
      <c r="D29" s="32"/>
      <c r="E29" s="27"/>
      <c r="F29" s="26"/>
      <c r="G29" s="33"/>
      <c r="H29" s="12"/>
      <c r="I29" s="28"/>
      <c r="J29" s="12"/>
      <c r="K29" s="29"/>
      <c r="L29" s="12"/>
      <c r="M29" s="12"/>
      <c r="N29" s="12"/>
      <c r="O29" s="12"/>
      <c r="P29" s="12"/>
    </row>
    <row r="30" spans="1:17" s="2" customFormat="1" x14ac:dyDescent="0.2">
      <c r="A30" s="25"/>
      <c r="B30" s="34"/>
      <c r="C30" s="24" t="s">
        <v>7</v>
      </c>
      <c r="D30" s="35"/>
      <c r="E30" s="36"/>
      <c r="F30" s="36"/>
      <c r="G30" s="36"/>
      <c r="H30" s="37"/>
      <c r="I30" s="36"/>
      <c r="J30" s="37"/>
      <c r="K30" s="37"/>
      <c r="L30" s="38">
        <f>SUM(L9:L29)</f>
        <v>0</v>
      </c>
      <c r="M30" s="38">
        <f>SUM(M9:M29)</f>
        <v>0</v>
      </c>
      <c r="N30" s="38">
        <f>SUM(N9:N29)</f>
        <v>0</v>
      </c>
      <c r="O30" s="38">
        <f>SUM(O9:O29)</f>
        <v>0</v>
      </c>
      <c r="P30" s="38">
        <f>SUM(P9:P29)</f>
        <v>0</v>
      </c>
      <c r="Q30" s="1"/>
    </row>
    <row r="31" spans="1:17" s="10" customFormat="1" x14ac:dyDescent="0.2">
      <c r="A31" s="13"/>
      <c r="B31" s="45" t="s">
        <v>9</v>
      </c>
      <c r="C31" s="46"/>
      <c r="D31" s="47"/>
      <c r="E31" s="15"/>
      <c r="F31" s="41"/>
      <c r="G31" s="42"/>
      <c r="H31" s="42"/>
      <c r="I31" s="41"/>
      <c r="J31" s="42"/>
      <c r="K31" s="48"/>
      <c r="L31" s="49">
        <f>SUM(L30:L30)</f>
        <v>0</v>
      </c>
      <c r="M31" s="49">
        <f>SUM(M30:M30)</f>
        <v>0</v>
      </c>
      <c r="N31" s="49">
        <f>SUM(N30:N30)</f>
        <v>0</v>
      </c>
      <c r="O31" s="49">
        <f>SUM(O30:O30)</f>
        <v>0</v>
      </c>
      <c r="P31" s="49">
        <f>SUM(P30:P30)</f>
        <v>0</v>
      </c>
    </row>
    <row r="32" spans="1:17" s="10" customFormat="1" x14ac:dyDescent="0.2">
      <c r="A32" s="13"/>
      <c r="B32" s="39" t="s">
        <v>10</v>
      </c>
      <c r="C32" s="39"/>
      <c r="D32" s="40"/>
      <c r="E32" s="15"/>
      <c r="F32" s="41"/>
      <c r="G32" s="42"/>
      <c r="H32" s="42"/>
      <c r="I32" s="41"/>
      <c r="J32" s="42"/>
      <c r="K32" s="48"/>
      <c r="L32" s="50"/>
      <c r="M32" s="51"/>
      <c r="N32" s="43"/>
      <c r="O32" s="23"/>
      <c r="P32" s="44">
        <f>P31*D32</f>
        <v>0</v>
      </c>
    </row>
    <row r="33" spans="1:19" s="10" customFormat="1" x14ac:dyDescent="0.2">
      <c r="A33" s="13"/>
      <c r="B33" s="39" t="s">
        <v>11</v>
      </c>
      <c r="C33" s="39"/>
      <c r="D33" s="40"/>
      <c r="E33" s="15"/>
      <c r="F33" s="41"/>
      <c r="G33" s="42"/>
      <c r="H33" s="42"/>
      <c r="I33" s="41"/>
      <c r="J33" s="42"/>
      <c r="K33" s="48"/>
      <c r="L33" s="50"/>
      <c r="M33" s="51"/>
      <c r="N33" s="43"/>
      <c r="O33" s="23"/>
      <c r="P33" s="44">
        <f>P31*D33</f>
        <v>0</v>
      </c>
    </row>
    <row r="34" spans="1:19" s="10" customFormat="1" x14ac:dyDescent="0.2">
      <c r="A34" s="13"/>
      <c r="B34" s="39"/>
      <c r="C34" s="14"/>
      <c r="D34" s="47"/>
      <c r="E34" s="15"/>
      <c r="F34" s="53"/>
      <c r="G34" s="54"/>
      <c r="H34" s="54"/>
      <c r="I34" s="53"/>
      <c r="J34" s="54"/>
      <c r="K34" s="55" t="s">
        <v>12</v>
      </c>
      <c r="L34" s="56"/>
      <c r="M34" s="57"/>
      <c r="N34" s="57"/>
      <c r="O34" s="58"/>
      <c r="P34" s="59">
        <f>SUM(P31:P33)</f>
        <v>0</v>
      </c>
    </row>
    <row r="35" spans="1:19" s="10" customFormat="1" x14ac:dyDescent="0.2">
      <c r="A35" s="13"/>
      <c r="B35" s="39"/>
      <c r="C35" s="14"/>
      <c r="D35" s="47"/>
      <c r="E35" s="15"/>
      <c r="F35" s="53"/>
      <c r="G35" s="54"/>
      <c r="H35" s="54"/>
      <c r="I35" s="53"/>
      <c r="J35" s="54"/>
      <c r="K35" s="55" t="s">
        <v>13</v>
      </c>
      <c r="L35" s="52"/>
      <c r="M35" s="52">
        <v>0.21</v>
      </c>
      <c r="N35" s="57"/>
      <c r="O35" s="58"/>
      <c r="P35" s="59">
        <f>P34*M35</f>
        <v>0</v>
      </c>
    </row>
    <row r="36" spans="1:19" s="10" customFormat="1" x14ac:dyDescent="0.2">
      <c r="A36" s="13"/>
      <c r="B36" s="39"/>
      <c r="C36" s="14"/>
      <c r="D36" s="47"/>
      <c r="E36" s="15"/>
      <c r="F36" s="53"/>
      <c r="G36" s="54"/>
      <c r="H36" s="54"/>
      <c r="I36" s="53"/>
      <c r="J36" s="54"/>
      <c r="K36" s="55" t="s">
        <v>14</v>
      </c>
      <c r="L36" s="56"/>
      <c r="M36" s="57"/>
      <c r="N36" s="57"/>
      <c r="O36" s="58"/>
      <c r="P36" s="59">
        <f>P34+P35</f>
        <v>0</v>
      </c>
      <c r="S36" s="61"/>
    </row>
    <row r="37" spans="1:19" x14ac:dyDescent="0.2">
      <c r="M37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18"/>
  <sheetViews>
    <sheetView view="pageBreakPreview" zoomScaleNormal="100" zoomScaleSheetLayoutView="100" workbookViewId="0">
      <selection activeCell="T77" sqref="T77"/>
    </sheetView>
  </sheetViews>
  <sheetFormatPr defaultColWidth="9.140625" defaultRowHeight="12.75" x14ac:dyDescent="0.2"/>
  <cols>
    <col min="1" max="1" width="9.42578125" style="3" customWidth="1"/>
    <col min="2" max="2" width="57.85546875" style="66" customWidth="1"/>
    <col min="3" max="3" width="9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1.8554687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str">
        <f>'4.1'!A2</f>
        <v>Adrese: Rīga, Deglava iela 160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97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P17</f>
        <v>0</v>
      </c>
      <c r="P5" s="1" t="s">
        <v>86</v>
      </c>
    </row>
    <row r="6" spans="1:20" s="10" customFormat="1" x14ac:dyDescent="0.2">
      <c r="A6" s="668" t="s">
        <v>0</v>
      </c>
      <c r="B6" s="670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90" customHeight="1" x14ac:dyDescent="0.2">
      <c r="A7" s="668"/>
      <c r="B7" s="672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x14ac:dyDescent="0.2">
      <c r="A9" s="224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</row>
    <row r="10" spans="1:20" s="583" customFormat="1" x14ac:dyDescent="0.2">
      <c r="A10" s="405"/>
      <c r="B10" s="405" t="s">
        <v>1103</v>
      </c>
      <c r="C10" s="407" t="s">
        <v>29</v>
      </c>
      <c r="D10" s="21"/>
      <c r="E10" s="416">
        <v>320</v>
      </c>
      <c r="F10" s="76"/>
      <c r="G10" s="76"/>
      <c r="H10" s="12"/>
      <c r="I10" s="12"/>
      <c r="J10" s="12"/>
      <c r="K10" s="29"/>
      <c r="L10" s="29"/>
      <c r="M10" s="29"/>
      <c r="N10" s="29"/>
      <c r="O10" s="29"/>
      <c r="P10" s="29"/>
      <c r="R10" s="1"/>
      <c r="S10" s="1"/>
      <c r="T10" s="1"/>
    </row>
    <row r="11" spans="1:20" x14ac:dyDescent="0.2">
      <c r="A11" s="224"/>
      <c r="B11" s="386"/>
      <c r="C11" s="224"/>
      <c r="D11" s="224"/>
      <c r="E11" s="224"/>
      <c r="F11" s="76"/>
      <c r="G11" s="76"/>
      <c r="H11" s="224"/>
      <c r="I11" s="224"/>
      <c r="J11" s="224"/>
      <c r="K11" s="29"/>
      <c r="L11" s="29"/>
      <c r="M11" s="29"/>
      <c r="N11" s="29"/>
      <c r="O11" s="29"/>
      <c r="P11" s="29"/>
    </row>
    <row r="12" spans="1:20" s="10" customFormat="1" x14ac:dyDescent="0.2">
      <c r="A12" s="255"/>
      <c r="B12" s="329"/>
      <c r="C12" s="247"/>
      <c r="D12" s="60"/>
      <c r="E12" s="396"/>
      <c r="F12" s="76"/>
      <c r="G12" s="76"/>
      <c r="H12" s="29"/>
      <c r="I12" s="29"/>
      <c r="J12" s="29"/>
      <c r="K12" s="29"/>
      <c r="L12" s="29"/>
      <c r="M12" s="29"/>
      <c r="N12" s="29"/>
      <c r="O12" s="29"/>
      <c r="P12" s="29"/>
    </row>
    <row r="13" spans="1:20" s="2" customFormat="1" x14ac:dyDescent="0.2">
      <c r="A13" s="25"/>
      <c r="B13" s="34"/>
      <c r="C13" s="24" t="s">
        <v>7</v>
      </c>
      <c r="D13" s="35"/>
      <c r="E13" s="36"/>
      <c r="F13" s="36"/>
      <c r="G13" s="36"/>
      <c r="H13" s="37"/>
      <c r="I13" s="36"/>
      <c r="J13" s="37"/>
      <c r="K13" s="37"/>
      <c r="L13" s="38">
        <f>SUM(L10:L12)</f>
        <v>0</v>
      </c>
      <c r="M13" s="38">
        <f>SUM(M10:M12)</f>
        <v>0</v>
      </c>
      <c r="N13" s="38">
        <f>SUM(N10:N12)</f>
        <v>0</v>
      </c>
      <c r="O13" s="38">
        <f>SUM(O10:O12)</f>
        <v>0</v>
      </c>
      <c r="P13" s="38">
        <f>SUM(P10:P12)</f>
        <v>0</v>
      </c>
      <c r="Q13" s="1"/>
    </row>
    <row r="14" spans="1:20" s="10" customFormat="1" x14ac:dyDescent="0.2">
      <c r="A14" s="13"/>
      <c r="B14" s="45" t="s">
        <v>9</v>
      </c>
      <c r="C14" s="46"/>
      <c r="D14" s="47"/>
      <c r="E14" s="15"/>
      <c r="F14" s="41"/>
      <c r="G14" s="42"/>
      <c r="H14" s="42"/>
      <c r="I14" s="41"/>
      <c r="J14" s="42"/>
      <c r="K14" s="48"/>
      <c r="L14" s="49">
        <f>SUM(L13:L13)</f>
        <v>0</v>
      </c>
      <c r="M14" s="49">
        <f>SUM(M13:M13)</f>
        <v>0</v>
      </c>
      <c r="N14" s="49">
        <f>SUM(N13:N13)</f>
        <v>0</v>
      </c>
      <c r="O14" s="49">
        <f>SUM(O13:O13)</f>
        <v>0</v>
      </c>
      <c r="P14" s="49">
        <f>SUM(P13:P13)</f>
        <v>0</v>
      </c>
    </row>
    <row r="15" spans="1:20" s="10" customFormat="1" x14ac:dyDescent="0.2">
      <c r="A15" s="13"/>
      <c r="B15" s="39"/>
      <c r="C15" s="14"/>
      <c r="D15" s="47"/>
      <c r="E15" s="15"/>
      <c r="F15" s="53"/>
      <c r="G15" s="54"/>
      <c r="H15" s="54"/>
      <c r="I15" s="53"/>
      <c r="J15" s="54"/>
      <c r="K15" s="55" t="s">
        <v>12</v>
      </c>
      <c r="L15" s="56"/>
      <c r="M15" s="57"/>
      <c r="N15" s="57"/>
      <c r="O15" s="58"/>
      <c r="P15" s="59">
        <f>SUM(P14:P14)</f>
        <v>0</v>
      </c>
    </row>
    <row r="16" spans="1:20" s="10" customFormat="1" x14ac:dyDescent="0.2">
      <c r="A16" s="13"/>
      <c r="B16" s="39"/>
      <c r="C16" s="14"/>
      <c r="D16" s="47"/>
      <c r="E16" s="15"/>
      <c r="F16" s="53"/>
      <c r="G16" s="54"/>
      <c r="H16" s="54"/>
      <c r="I16" s="53"/>
      <c r="J16" s="54"/>
      <c r="K16" s="55" t="s">
        <v>13</v>
      </c>
      <c r="L16" s="52"/>
      <c r="M16" s="52">
        <v>0.21</v>
      </c>
      <c r="N16" s="57"/>
      <c r="O16" s="58"/>
      <c r="P16" s="59">
        <f>P15*M16</f>
        <v>0</v>
      </c>
    </row>
    <row r="17" spans="1:19" s="10" customFormat="1" x14ac:dyDescent="0.2">
      <c r="A17" s="13"/>
      <c r="B17" s="39"/>
      <c r="C17" s="14"/>
      <c r="D17" s="47"/>
      <c r="E17" s="15"/>
      <c r="F17" s="53"/>
      <c r="G17" s="54"/>
      <c r="H17" s="54"/>
      <c r="I17" s="53"/>
      <c r="J17" s="54"/>
      <c r="K17" s="55" t="s">
        <v>14</v>
      </c>
      <c r="L17" s="56"/>
      <c r="M17" s="57"/>
      <c r="N17" s="57"/>
      <c r="O17" s="58"/>
      <c r="P17" s="59">
        <f>P15+P16</f>
        <v>0</v>
      </c>
      <c r="S17" s="61"/>
    </row>
    <row r="18" spans="1:19" x14ac:dyDescent="0.2">
      <c r="M18" s="1"/>
    </row>
  </sheetData>
  <mergeCells count="7">
    <mergeCell ref="L6:P6"/>
    <mergeCell ref="A6:A7"/>
    <mergeCell ref="C6:C7"/>
    <mergeCell ref="D6:D7"/>
    <mergeCell ref="E6:E7"/>
    <mergeCell ref="F6:K6"/>
    <mergeCell ref="B6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91"/>
  <sheetViews>
    <sheetView view="pageBreakPreview" zoomScale="85" zoomScaleNormal="85" zoomScaleSheetLayoutView="85" workbookViewId="0">
      <selection activeCell="T77" sqref="T77"/>
    </sheetView>
  </sheetViews>
  <sheetFormatPr defaultColWidth="9.140625" defaultRowHeight="12.75" x14ac:dyDescent="0.2"/>
  <cols>
    <col min="1" max="1" width="5.42578125" style="3" customWidth="1"/>
    <col min="2" max="2" width="72.7109375" style="66" customWidth="1"/>
    <col min="3" max="3" width="21.7109375" style="66" customWidth="1"/>
    <col min="4" max="4" width="10.7109375" style="1" customWidth="1"/>
    <col min="5" max="5" width="7.85546875" style="1" customWidth="1"/>
    <col min="6" max="6" width="7.42578125" style="1" customWidth="1"/>
    <col min="7" max="7" width="8.85546875" style="1" customWidth="1"/>
    <col min="8" max="8" width="10.140625" style="1" customWidth="1"/>
    <col min="9" max="9" width="8.42578125" style="1" customWidth="1"/>
    <col min="10" max="10" width="9.28515625" style="1" bestFit="1" customWidth="1"/>
    <col min="11" max="11" width="9.42578125" style="1" customWidth="1"/>
    <col min="12" max="12" width="10.140625" style="1" customWidth="1"/>
    <col min="13" max="13" width="9.42578125" style="1" customWidth="1"/>
    <col min="14" max="14" width="9.7109375" style="4" customWidth="1"/>
    <col min="15" max="15" width="9.28515625" style="1" customWidth="1"/>
    <col min="16" max="16" width="8.7109375" style="1" customWidth="1"/>
    <col min="17" max="17" width="10.28515625" style="1" customWidth="1"/>
    <col min="18" max="16384" width="9.140625" style="1"/>
  </cols>
  <sheetData>
    <row r="1" spans="1:21" x14ac:dyDescent="0.2">
      <c r="A1" s="160" t="s">
        <v>418</v>
      </c>
      <c r="F1" s="4"/>
      <c r="M1" s="4"/>
      <c r="N1" s="1"/>
    </row>
    <row r="2" spans="1:21" x14ac:dyDescent="0.2">
      <c r="A2" s="160" t="str">
        <f>'4.3'!A2</f>
        <v>Adrese: Rīga, Deglava iela 160</v>
      </c>
      <c r="B2" s="67"/>
      <c r="C2" s="67"/>
      <c r="D2" s="6"/>
      <c r="E2" s="6"/>
      <c r="F2" s="6"/>
      <c r="G2" s="6"/>
      <c r="I2" s="5"/>
      <c r="J2" s="5"/>
      <c r="K2" s="5"/>
      <c r="L2" s="5"/>
    </row>
    <row r="3" spans="1:21" x14ac:dyDescent="0.2">
      <c r="B3" s="67"/>
      <c r="C3" s="67"/>
      <c r="D3" s="6"/>
      <c r="E3" s="5" t="s">
        <v>98</v>
      </c>
      <c r="F3" s="6"/>
      <c r="G3" s="6"/>
      <c r="I3" s="5"/>
      <c r="J3" s="5"/>
      <c r="K3" s="5"/>
      <c r="L3" s="5"/>
    </row>
    <row r="4" spans="1:21" x14ac:dyDescent="0.2">
      <c r="B4" s="67"/>
      <c r="C4" s="67"/>
      <c r="D4" s="6"/>
      <c r="E4" s="5" t="e">
        <f>#REF!</f>
        <v>#REF!</v>
      </c>
      <c r="F4" s="6"/>
      <c r="G4" s="6"/>
      <c r="H4" s="5"/>
      <c r="I4" s="5"/>
      <c r="J4" s="5"/>
      <c r="K4" s="5"/>
      <c r="L4" s="5"/>
    </row>
    <row r="5" spans="1:21" x14ac:dyDescent="0.2">
      <c r="B5" s="66" t="s">
        <v>420</v>
      </c>
      <c r="F5" s="4"/>
      <c r="N5" s="1"/>
      <c r="O5" s="7" t="s">
        <v>8</v>
      </c>
      <c r="P5" s="8">
        <f>Q90</f>
        <v>0</v>
      </c>
      <c r="Q5" s="1" t="s">
        <v>86</v>
      </c>
    </row>
    <row r="6" spans="1:21" s="10" customFormat="1" x14ac:dyDescent="0.2">
      <c r="A6" s="668" t="s">
        <v>0</v>
      </c>
      <c r="B6" s="667" t="s">
        <v>18</v>
      </c>
      <c r="C6" s="228"/>
      <c r="D6" s="669" t="s">
        <v>6</v>
      </c>
      <c r="E6" s="669" t="s">
        <v>19</v>
      </c>
      <c r="F6" s="669" t="s">
        <v>20</v>
      </c>
      <c r="G6" s="667" t="s">
        <v>1</v>
      </c>
      <c r="H6" s="667"/>
      <c r="I6" s="667"/>
      <c r="J6" s="667"/>
      <c r="K6" s="667"/>
      <c r="L6" s="667"/>
      <c r="M6" s="667" t="s">
        <v>2</v>
      </c>
      <c r="N6" s="667"/>
      <c r="O6" s="667"/>
      <c r="P6" s="667"/>
      <c r="Q6" s="667"/>
    </row>
    <row r="7" spans="1:21" s="10" customFormat="1" ht="127.5" customHeight="1" x14ac:dyDescent="0.2">
      <c r="A7" s="668"/>
      <c r="B7" s="667"/>
      <c r="C7" s="228"/>
      <c r="D7" s="669"/>
      <c r="E7" s="669"/>
      <c r="F7" s="669"/>
      <c r="G7" s="22" t="s">
        <v>3</v>
      </c>
      <c r="H7" s="22" t="s">
        <v>21</v>
      </c>
      <c r="I7" s="22" t="s">
        <v>22</v>
      </c>
      <c r="J7" s="22" t="s">
        <v>23</v>
      </c>
      <c r="K7" s="22" t="s">
        <v>24</v>
      </c>
      <c r="L7" s="22" t="s">
        <v>25</v>
      </c>
      <c r="M7" s="22" t="s">
        <v>4</v>
      </c>
      <c r="N7" s="22" t="s">
        <v>26</v>
      </c>
      <c r="O7" s="22" t="s">
        <v>23</v>
      </c>
      <c r="P7" s="22" t="s">
        <v>24</v>
      </c>
      <c r="Q7" s="22" t="s">
        <v>27</v>
      </c>
    </row>
    <row r="8" spans="1:21" x14ac:dyDescent="0.2">
      <c r="A8" s="9">
        <v>1</v>
      </c>
      <c r="B8" s="9">
        <v>2</v>
      </c>
      <c r="C8" s="9"/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9">
        <v>16</v>
      </c>
    </row>
    <row r="9" spans="1:21" s="11" customFormat="1" x14ac:dyDescent="0.2">
      <c r="A9" s="16"/>
      <c r="B9" s="24" t="s">
        <v>521</v>
      </c>
      <c r="C9" s="24"/>
      <c r="D9" s="21"/>
      <c r="E9" s="21"/>
      <c r="F9" s="18"/>
      <c r="G9" s="18"/>
      <c r="H9" s="19"/>
      <c r="I9" s="12"/>
      <c r="J9" s="65"/>
      <c r="K9" s="12"/>
      <c r="L9" s="12"/>
      <c r="M9" s="12"/>
      <c r="N9" s="12"/>
      <c r="O9" s="12"/>
      <c r="P9" s="12"/>
      <c r="Q9" s="12"/>
    </row>
    <row r="10" spans="1:21" s="11" customFormat="1" x14ac:dyDescent="0.2">
      <c r="A10" s="16" t="s">
        <v>196</v>
      </c>
      <c r="B10" s="405" t="s">
        <v>1103</v>
      </c>
      <c r="C10" s="417"/>
      <c r="D10" s="407" t="s">
        <v>29</v>
      </c>
      <c r="E10" s="21"/>
      <c r="F10" s="416">
        <v>320</v>
      </c>
      <c r="G10" s="76"/>
      <c r="H10" s="76"/>
      <c r="I10" s="12"/>
      <c r="J10" s="12"/>
      <c r="K10" s="12"/>
      <c r="L10" s="29"/>
      <c r="M10" s="29"/>
      <c r="N10" s="29"/>
      <c r="O10" s="29"/>
      <c r="P10" s="29"/>
      <c r="Q10" s="29"/>
    </row>
    <row r="11" spans="1:21" s="11" customFormat="1" x14ac:dyDescent="0.2">
      <c r="A11" s="120" t="s">
        <v>197</v>
      </c>
      <c r="B11" s="405" t="s">
        <v>1160</v>
      </c>
      <c r="C11" s="130"/>
      <c r="D11" s="407" t="s">
        <v>29</v>
      </c>
      <c r="E11" s="60"/>
      <c r="F11" s="409">
        <v>40</v>
      </c>
      <c r="G11" s="76"/>
      <c r="H11" s="76"/>
      <c r="I11" s="12"/>
      <c r="J11" s="65"/>
      <c r="K11" s="12"/>
      <c r="L11" s="29"/>
      <c r="M11" s="29"/>
      <c r="N11" s="29"/>
      <c r="O11" s="29"/>
      <c r="P11" s="29"/>
      <c r="Q11" s="29"/>
      <c r="S11" s="1"/>
      <c r="T11" s="1"/>
      <c r="U11" s="1"/>
    </row>
    <row r="12" spans="1:21" s="11" customFormat="1" x14ac:dyDescent="0.2">
      <c r="A12" s="120"/>
      <c r="B12" s="405" t="s">
        <v>1142</v>
      </c>
      <c r="C12" s="130"/>
      <c r="D12" s="407" t="s">
        <v>29</v>
      </c>
      <c r="E12" s="60"/>
      <c r="F12" s="409">
        <v>597</v>
      </c>
      <c r="G12" s="76"/>
      <c r="H12" s="76"/>
      <c r="I12" s="12"/>
      <c r="J12" s="65"/>
      <c r="K12" s="12"/>
      <c r="L12" s="29"/>
      <c r="M12" s="29"/>
      <c r="N12" s="29"/>
      <c r="O12" s="29"/>
      <c r="P12" s="29"/>
      <c r="Q12" s="29"/>
      <c r="S12" s="1"/>
      <c r="T12" s="1"/>
      <c r="U12" s="1"/>
    </row>
    <row r="13" spans="1:21" s="11" customFormat="1" x14ac:dyDescent="0.2">
      <c r="A13" s="120"/>
      <c r="B13" s="405" t="s">
        <v>1161</v>
      </c>
      <c r="C13" s="130"/>
      <c r="D13" s="407" t="s">
        <v>29</v>
      </c>
      <c r="E13" s="60"/>
      <c r="F13" s="409">
        <v>85</v>
      </c>
      <c r="G13" s="76"/>
      <c r="H13" s="76"/>
      <c r="I13" s="12"/>
      <c r="J13" s="65"/>
      <c r="K13" s="12"/>
      <c r="L13" s="29"/>
      <c r="M13" s="29"/>
      <c r="N13" s="29"/>
      <c r="O13" s="29"/>
      <c r="P13" s="29"/>
      <c r="Q13" s="29"/>
      <c r="S13" s="1"/>
      <c r="T13" s="1"/>
      <c r="U13" s="1"/>
    </row>
    <row r="14" spans="1:21" s="11" customFormat="1" x14ac:dyDescent="0.2">
      <c r="A14" s="120"/>
      <c r="B14" s="405" t="s">
        <v>1143</v>
      </c>
      <c r="C14" s="130"/>
      <c r="D14" s="407" t="s">
        <v>29</v>
      </c>
      <c r="E14" s="60"/>
      <c r="F14" s="409">
        <v>360</v>
      </c>
      <c r="G14" s="76"/>
      <c r="H14" s="76"/>
      <c r="I14" s="12"/>
      <c r="J14" s="65"/>
      <c r="K14" s="12"/>
      <c r="L14" s="29"/>
      <c r="M14" s="29"/>
      <c r="N14" s="29"/>
      <c r="O14" s="29"/>
      <c r="P14" s="29"/>
      <c r="Q14" s="29"/>
      <c r="S14" s="1"/>
      <c r="T14" s="1"/>
      <c r="U14" s="1"/>
    </row>
    <row r="15" spans="1:21" s="11" customFormat="1" x14ac:dyDescent="0.2">
      <c r="A15" s="120"/>
      <c r="B15" s="405" t="s">
        <v>1385</v>
      </c>
      <c r="C15" s="130"/>
      <c r="D15" s="407" t="s">
        <v>29</v>
      </c>
      <c r="E15" s="60"/>
      <c r="F15" s="409">
        <v>185</v>
      </c>
      <c r="G15" s="76"/>
      <c r="H15" s="76"/>
      <c r="I15" s="12"/>
      <c r="J15" s="65"/>
      <c r="K15" s="12"/>
      <c r="L15" s="29"/>
      <c r="M15" s="29"/>
      <c r="N15" s="29"/>
      <c r="O15" s="29"/>
      <c r="P15" s="29"/>
      <c r="Q15" s="29"/>
      <c r="S15" s="1"/>
      <c r="T15" s="1"/>
      <c r="U15" s="1"/>
    </row>
    <row r="16" spans="1:21" s="11" customFormat="1" x14ac:dyDescent="0.2">
      <c r="A16" s="120"/>
      <c r="B16" s="405" t="s">
        <v>1144</v>
      </c>
      <c r="C16" s="130"/>
      <c r="D16" s="407" t="s">
        <v>29</v>
      </c>
      <c r="E16" s="60"/>
      <c r="F16" s="409">
        <v>234</v>
      </c>
      <c r="G16" s="76"/>
      <c r="H16" s="76"/>
      <c r="I16" s="12"/>
      <c r="J16" s="65"/>
      <c r="K16" s="12"/>
      <c r="L16" s="29"/>
      <c r="M16" s="29"/>
      <c r="N16" s="29"/>
      <c r="O16" s="29"/>
      <c r="P16" s="29"/>
      <c r="Q16" s="29"/>
      <c r="S16" s="1"/>
      <c r="T16" s="1"/>
      <c r="U16" s="1"/>
    </row>
    <row r="17" spans="1:21" s="11" customFormat="1" x14ac:dyDescent="0.2">
      <c r="A17" s="120"/>
      <c r="B17" s="405" t="s">
        <v>1162</v>
      </c>
      <c r="C17" s="130"/>
      <c r="D17" s="407" t="s">
        <v>435</v>
      </c>
      <c r="E17" s="60"/>
      <c r="F17" s="409">
        <v>4</v>
      </c>
      <c r="G17" s="76"/>
      <c r="H17" s="76"/>
      <c r="I17" s="12"/>
      <c r="J17" s="65"/>
      <c r="K17" s="12"/>
      <c r="L17" s="29"/>
      <c r="M17" s="29"/>
      <c r="N17" s="29"/>
      <c r="O17" s="29"/>
      <c r="P17" s="29"/>
      <c r="Q17" s="29"/>
      <c r="S17" s="1"/>
      <c r="T17" s="1"/>
      <c r="U17" s="1"/>
    </row>
    <row r="18" spans="1:21" s="11" customFormat="1" x14ac:dyDescent="0.2">
      <c r="A18" s="120"/>
      <c r="B18" s="405" t="s">
        <v>1145</v>
      </c>
      <c r="C18" s="130"/>
      <c r="D18" s="407" t="s">
        <v>435</v>
      </c>
      <c r="E18" s="60"/>
      <c r="F18" s="409">
        <v>32</v>
      </c>
      <c r="G18" s="76"/>
      <c r="H18" s="76"/>
      <c r="I18" s="12"/>
      <c r="J18" s="65"/>
      <c r="K18" s="12"/>
      <c r="L18" s="29"/>
      <c r="M18" s="29"/>
      <c r="N18" s="29"/>
      <c r="O18" s="29"/>
      <c r="P18" s="29"/>
      <c r="Q18" s="29"/>
      <c r="S18" s="1"/>
      <c r="T18" s="1"/>
      <c r="U18" s="1"/>
    </row>
    <row r="19" spans="1:21" s="11" customFormat="1" x14ac:dyDescent="0.2">
      <c r="A19" s="120"/>
      <c r="B19" s="405" t="s">
        <v>1163</v>
      </c>
      <c r="C19" s="130"/>
      <c r="D19" s="407" t="s">
        <v>436</v>
      </c>
      <c r="E19" s="60"/>
      <c r="F19" s="409">
        <v>8</v>
      </c>
      <c r="G19" s="76"/>
      <c r="H19" s="76"/>
      <c r="I19" s="12"/>
      <c r="J19" s="65"/>
      <c r="K19" s="12"/>
      <c r="L19" s="29"/>
      <c r="M19" s="29"/>
      <c r="N19" s="29"/>
      <c r="O19" s="29"/>
      <c r="P19" s="29"/>
      <c r="Q19" s="29"/>
      <c r="S19" s="1"/>
      <c r="T19" s="1"/>
      <c r="U19" s="1"/>
    </row>
    <row r="20" spans="1:21" s="11" customFormat="1" x14ac:dyDescent="0.2">
      <c r="A20" s="120"/>
      <c r="B20" s="405" t="s">
        <v>1164</v>
      </c>
      <c r="C20" s="130"/>
      <c r="D20" s="407" t="s">
        <v>436</v>
      </c>
      <c r="E20" s="60"/>
      <c r="F20" s="409">
        <v>1</v>
      </c>
      <c r="G20" s="76"/>
      <c r="H20" s="76"/>
      <c r="I20" s="12"/>
      <c r="J20" s="65"/>
      <c r="K20" s="12"/>
      <c r="L20" s="29"/>
      <c r="M20" s="29"/>
      <c r="N20" s="29"/>
      <c r="O20" s="29"/>
      <c r="P20" s="29"/>
      <c r="Q20" s="29"/>
      <c r="S20" s="1"/>
      <c r="T20" s="1"/>
      <c r="U20" s="1"/>
    </row>
    <row r="21" spans="1:21" s="11" customFormat="1" ht="25.5" x14ac:dyDescent="0.2">
      <c r="A21" s="120"/>
      <c r="B21" s="405" t="s">
        <v>1165</v>
      </c>
      <c r="C21" s="130"/>
      <c r="D21" s="407" t="s">
        <v>435</v>
      </c>
      <c r="E21" s="60"/>
      <c r="F21" s="409">
        <v>1</v>
      </c>
      <c r="G21" s="76"/>
      <c r="H21" s="76"/>
      <c r="I21" s="12"/>
      <c r="J21" s="65"/>
      <c r="K21" s="12"/>
      <c r="L21" s="29"/>
      <c r="M21" s="29"/>
      <c r="N21" s="29"/>
      <c r="O21" s="29"/>
      <c r="P21" s="29"/>
      <c r="Q21" s="29"/>
      <c r="S21" s="1"/>
      <c r="T21" s="1"/>
      <c r="U21" s="1"/>
    </row>
    <row r="22" spans="1:21" s="11" customFormat="1" x14ac:dyDescent="0.2">
      <c r="A22" s="120"/>
      <c r="B22" s="405" t="s">
        <v>1166</v>
      </c>
      <c r="C22" s="130"/>
      <c r="D22" s="407" t="s">
        <v>435</v>
      </c>
      <c r="E22" s="60"/>
      <c r="F22" s="409">
        <v>1</v>
      </c>
      <c r="G22" s="76"/>
      <c r="H22" s="76"/>
      <c r="I22" s="12"/>
      <c r="J22" s="65"/>
      <c r="K22" s="12"/>
      <c r="L22" s="29"/>
      <c r="M22" s="29"/>
      <c r="N22" s="29"/>
      <c r="O22" s="29"/>
      <c r="P22" s="29"/>
      <c r="Q22" s="29"/>
      <c r="S22" s="1"/>
      <c r="T22" s="1"/>
      <c r="U22" s="1"/>
    </row>
    <row r="23" spans="1:21" s="11" customFormat="1" x14ac:dyDescent="0.2">
      <c r="A23" s="120" t="s">
        <v>198</v>
      </c>
      <c r="B23" s="405" t="s">
        <v>1146</v>
      </c>
      <c r="C23" s="130"/>
      <c r="D23" s="407" t="s">
        <v>436</v>
      </c>
      <c r="E23" s="60"/>
      <c r="F23" s="409">
        <v>15</v>
      </c>
      <c r="G23" s="76"/>
      <c r="H23" s="76"/>
      <c r="I23" s="12"/>
      <c r="J23" s="65"/>
      <c r="K23" s="12"/>
      <c r="L23" s="29"/>
      <c r="M23" s="29"/>
      <c r="N23" s="29"/>
      <c r="O23" s="29"/>
      <c r="P23" s="29"/>
      <c r="Q23" s="29"/>
      <c r="S23" s="1"/>
      <c r="T23" s="1"/>
      <c r="U23" s="1"/>
    </row>
    <row r="24" spans="1:21" s="11" customFormat="1" x14ac:dyDescent="0.2">
      <c r="A24" s="120"/>
      <c r="B24" s="405" t="s">
        <v>1147</v>
      </c>
      <c r="C24" s="130"/>
      <c r="D24" s="407" t="s">
        <v>436</v>
      </c>
      <c r="E24" s="60"/>
      <c r="F24" s="409">
        <v>26</v>
      </c>
      <c r="G24" s="76"/>
      <c r="H24" s="76"/>
      <c r="I24" s="12"/>
      <c r="J24" s="65"/>
      <c r="K24" s="12"/>
      <c r="L24" s="29"/>
      <c r="M24" s="29"/>
      <c r="N24" s="29"/>
      <c r="O24" s="29"/>
      <c r="P24" s="29"/>
      <c r="Q24" s="29"/>
      <c r="S24" s="1"/>
      <c r="T24" s="1"/>
      <c r="U24" s="1"/>
    </row>
    <row r="25" spans="1:21" s="11" customFormat="1" x14ac:dyDescent="0.2">
      <c r="A25" s="120"/>
      <c r="B25" s="405" t="s">
        <v>1167</v>
      </c>
      <c r="C25" s="130"/>
      <c r="D25" s="407" t="s">
        <v>29</v>
      </c>
      <c r="E25" s="60"/>
      <c r="F25" s="409">
        <v>180</v>
      </c>
      <c r="G25" s="76"/>
      <c r="H25" s="76"/>
      <c r="I25" s="12"/>
      <c r="J25" s="65"/>
      <c r="K25" s="12"/>
      <c r="L25" s="29"/>
      <c r="M25" s="29"/>
      <c r="N25" s="29"/>
      <c r="O25" s="29"/>
      <c r="P25" s="29"/>
      <c r="Q25" s="29"/>
      <c r="S25" s="1"/>
      <c r="T25" s="1"/>
      <c r="U25" s="1"/>
    </row>
    <row r="26" spans="1:21" s="11" customFormat="1" x14ac:dyDescent="0.2">
      <c r="A26" s="120"/>
      <c r="B26" s="405" t="s">
        <v>1168</v>
      </c>
      <c r="C26" s="130"/>
      <c r="D26" s="407" t="s">
        <v>29</v>
      </c>
      <c r="E26" s="60"/>
      <c r="F26" s="409">
        <v>112</v>
      </c>
      <c r="G26" s="76"/>
      <c r="H26" s="76"/>
      <c r="I26" s="12"/>
      <c r="J26" s="65"/>
      <c r="K26" s="12"/>
      <c r="L26" s="29"/>
      <c r="M26" s="29"/>
      <c r="N26" s="29"/>
      <c r="O26" s="29"/>
      <c r="P26" s="29"/>
      <c r="Q26" s="29"/>
      <c r="S26" s="1"/>
      <c r="T26" s="1"/>
      <c r="U26" s="1"/>
    </row>
    <row r="27" spans="1:21" s="11" customFormat="1" x14ac:dyDescent="0.2">
      <c r="A27" s="120"/>
      <c r="B27" s="405" t="s">
        <v>1169</v>
      </c>
      <c r="C27" s="130"/>
      <c r="D27" s="407" t="s">
        <v>29</v>
      </c>
      <c r="E27" s="60"/>
      <c r="F27" s="409">
        <v>3</v>
      </c>
      <c r="G27" s="76"/>
      <c r="H27" s="76"/>
      <c r="I27" s="12"/>
      <c r="J27" s="65"/>
      <c r="K27" s="12"/>
      <c r="L27" s="29"/>
      <c r="M27" s="29"/>
      <c r="N27" s="29"/>
      <c r="O27" s="29"/>
      <c r="P27" s="29"/>
      <c r="Q27" s="29"/>
      <c r="S27" s="1"/>
      <c r="T27" s="1"/>
      <c r="U27" s="1"/>
    </row>
    <row r="28" spans="1:21" s="11" customFormat="1" x14ac:dyDescent="0.2">
      <c r="A28" s="120"/>
      <c r="B28" s="405" t="s">
        <v>1148</v>
      </c>
      <c r="C28" s="130"/>
      <c r="D28" s="407" t="s">
        <v>29</v>
      </c>
      <c r="E28" s="60"/>
      <c r="F28" s="409">
        <v>474</v>
      </c>
      <c r="G28" s="76"/>
      <c r="H28" s="76"/>
      <c r="I28" s="12"/>
      <c r="J28" s="65"/>
      <c r="K28" s="12"/>
      <c r="L28" s="29"/>
      <c r="M28" s="29"/>
      <c r="N28" s="29"/>
      <c r="O28" s="29"/>
      <c r="P28" s="29"/>
      <c r="Q28" s="29"/>
      <c r="S28" s="1"/>
      <c r="T28" s="1"/>
      <c r="U28" s="1"/>
    </row>
    <row r="29" spans="1:21" s="11" customFormat="1" x14ac:dyDescent="0.2">
      <c r="A29" s="120"/>
      <c r="B29" s="405" t="s">
        <v>1149</v>
      </c>
      <c r="C29" s="130"/>
      <c r="D29" s="407" t="s">
        <v>29</v>
      </c>
      <c r="E29" s="60"/>
      <c r="F29" s="409">
        <v>790</v>
      </c>
      <c r="G29" s="76"/>
      <c r="H29" s="76"/>
      <c r="I29" s="12"/>
      <c r="J29" s="65"/>
      <c r="K29" s="12"/>
      <c r="L29" s="29"/>
      <c r="M29" s="29"/>
      <c r="N29" s="29"/>
      <c r="O29" s="29"/>
      <c r="P29" s="29"/>
      <c r="Q29" s="29"/>
      <c r="S29" s="1"/>
      <c r="T29" s="1"/>
      <c r="U29" s="1"/>
    </row>
    <row r="30" spans="1:21" s="11" customFormat="1" x14ac:dyDescent="0.2">
      <c r="A30" s="120"/>
      <c r="B30" s="405" t="s">
        <v>1170</v>
      </c>
      <c r="C30" s="130"/>
      <c r="D30" s="407" t="s">
        <v>29</v>
      </c>
      <c r="E30" s="60"/>
      <c r="F30" s="409">
        <v>106</v>
      </c>
      <c r="G30" s="76"/>
      <c r="H30" s="76"/>
      <c r="I30" s="12"/>
      <c r="J30" s="65"/>
      <c r="K30" s="12"/>
      <c r="L30" s="29"/>
      <c r="M30" s="29"/>
      <c r="N30" s="29"/>
      <c r="O30" s="29"/>
      <c r="P30" s="29"/>
      <c r="Q30" s="29"/>
      <c r="S30" s="1"/>
      <c r="T30" s="1"/>
      <c r="U30" s="1"/>
    </row>
    <row r="31" spans="1:21" s="11" customFormat="1" x14ac:dyDescent="0.2">
      <c r="A31" s="120"/>
      <c r="B31" s="405" t="s">
        <v>1150</v>
      </c>
      <c r="C31" s="130"/>
      <c r="D31" s="407" t="s">
        <v>29</v>
      </c>
      <c r="E31" s="60"/>
      <c r="F31" s="409">
        <v>460</v>
      </c>
      <c r="G31" s="76"/>
      <c r="H31" s="76"/>
      <c r="I31" s="12"/>
      <c r="J31" s="65"/>
      <c r="K31" s="12"/>
      <c r="L31" s="29"/>
      <c r="M31" s="29"/>
      <c r="N31" s="29"/>
      <c r="O31" s="29"/>
      <c r="P31" s="29"/>
      <c r="Q31" s="29"/>
      <c r="S31" s="1"/>
      <c r="T31" s="1"/>
      <c r="U31" s="1"/>
    </row>
    <row r="32" spans="1:21" s="11" customFormat="1" x14ac:dyDescent="0.2">
      <c r="A32" s="120"/>
      <c r="B32" s="405" t="s">
        <v>1151</v>
      </c>
      <c r="C32" s="130"/>
      <c r="D32" s="407" t="s">
        <v>29</v>
      </c>
      <c r="E32" s="60"/>
      <c r="F32" s="409">
        <v>505</v>
      </c>
      <c r="G32" s="76"/>
      <c r="H32" s="76"/>
      <c r="I32" s="12"/>
      <c r="J32" s="65"/>
      <c r="K32" s="12"/>
      <c r="L32" s="29"/>
      <c r="M32" s="29"/>
      <c r="N32" s="29"/>
      <c r="O32" s="29"/>
      <c r="P32" s="29"/>
      <c r="Q32" s="29"/>
      <c r="S32" s="1"/>
      <c r="T32" s="1"/>
      <c r="U32" s="1"/>
    </row>
    <row r="33" spans="1:21" s="11" customFormat="1" x14ac:dyDescent="0.2">
      <c r="A33" s="120"/>
      <c r="B33" s="405" t="s">
        <v>1116</v>
      </c>
      <c r="C33" s="130"/>
      <c r="D33" s="407" t="s">
        <v>29</v>
      </c>
      <c r="E33" s="60"/>
      <c r="F33" s="409">
        <v>2630</v>
      </c>
      <c r="G33" s="76"/>
      <c r="H33" s="76"/>
      <c r="I33" s="12"/>
      <c r="J33" s="65"/>
      <c r="K33" s="12"/>
      <c r="L33" s="29"/>
      <c r="M33" s="29"/>
      <c r="N33" s="29"/>
      <c r="O33" s="29"/>
      <c r="P33" s="29"/>
      <c r="Q33" s="29"/>
      <c r="S33" s="1"/>
      <c r="T33" s="1"/>
      <c r="U33" s="1"/>
    </row>
    <row r="34" spans="1:21" s="11" customFormat="1" x14ac:dyDescent="0.2">
      <c r="A34" s="120"/>
      <c r="B34" s="405" t="s">
        <v>1117</v>
      </c>
      <c r="C34" s="130"/>
      <c r="D34" s="407" t="s">
        <v>17</v>
      </c>
      <c r="E34" s="60"/>
      <c r="F34" s="409">
        <v>131.5</v>
      </c>
      <c r="G34" s="76"/>
      <c r="H34" s="76"/>
      <c r="I34" s="12"/>
      <c r="J34" s="65"/>
      <c r="K34" s="12"/>
      <c r="L34" s="29"/>
      <c r="M34" s="29"/>
      <c r="N34" s="29"/>
      <c r="O34" s="29"/>
      <c r="P34" s="29"/>
      <c r="Q34" s="29"/>
      <c r="S34" s="1"/>
      <c r="T34" s="1"/>
      <c r="U34" s="1"/>
    </row>
    <row r="35" spans="1:21" s="11" customFormat="1" x14ac:dyDescent="0.2">
      <c r="A35" s="120"/>
      <c r="B35" s="405" t="s">
        <v>1171</v>
      </c>
      <c r="C35" s="130"/>
      <c r="D35" s="407" t="s">
        <v>435</v>
      </c>
      <c r="E35" s="60"/>
      <c r="F35" s="409">
        <v>1</v>
      </c>
      <c r="G35" s="76"/>
      <c r="H35" s="76"/>
      <c r="I35" s="12"/>
      <c r="J35" s="65"/>
      <c r="K35" s="12"/>
      <c r="L35" s="29"/>
      <c r="M35" s="29"/>
      <c r="N35" s="29"/>
      <c r="O35" s="29"/>
      <c r="P35" s="29"/>
      <c r="Q35" s="29"/>
      <c r="S35" s="1"/>
      <c r="T35" s="1"/>
      <c r="U35" s="1"/>
    </row>
    <row r="36" spans="1:21" s="11" customFormat="1" x14ac:dyDescent="0.2">
      <c r="A36" s="120"/>
      <c r="B36" s="405" t="s">
        <v>1172</v>
      </c>
      <c r="C36" s="130"/>
      <c r="D36" s="408" t="s">
        <v>435</v>
      </c>
      <c r="E36" s="60"/>
      <c r="F36" s="409">
        <v>1</v>
      </c>
      <c r="G36" s="76"/>
      <c r="H36" s="76"/>
      <c r="I36" s="12"/>
      <c r="J36" s="65"/>
      <c r="K36" s="12"/>
      <c r="L36" s="29"/>
      <c r="M36" s="29"/>
      <c r="N36" s="29"/>
      <c r="O36" s="29"/>
      <c r="P36" s="29"/>
      <c r="Q36" s="29"/>
      <c r="S36" s="1"/>
      <c r="T36" s="1"/>
      <c r="U36" s="1"/>
    </row>
    <row r="37" spans="1:21" s="11" customFormat="1" x14ac:dyDescent="0.2">
      <c r="A37" s="120"/>
      <c r="B37" s="405" t="s">
        <v>1152</v>
      </c>
      <c r="C37" s="130"/>
      <c r="D37" s="408" t="s">
        <v>435</v>
      </c>
      <c r="E37" s="60"/>
      <c r="F37" s="409">
        <v>13</v>
      </c>
      <c r="G37" s="76"/>
      <c r="H37" s="76"/>
      <c r="I37" s="12"/>
      <c r="J37" s="65"/>
      <c r="K37" s="12"/>
      <c r="L37" s="29"/>
      <c r="M37" s="29"/>
      <c r="N37" s="29"/>
      <c r="O37" s="29"/>
      <c r="P37" s="29"/>
      <c r="Q37" s="29"/>
      <c r="S37" s="1"/>
      <c r="T37" s="1"/>
      <c r="U37" s="1"/>
    </row>
    <row r="38" spans="1:21" s="11" customFormat="1" x14ac:dyDescent="0.2">
      <c r="A38" s="120"/>
      <c r="B38" s="405" t="s">
        <v>1113</v>
      </c>
      <c r="C38" s="130"/>
      <c r="D38" s="408" t="s">
        <v>435</v>
      </c>
      <c r="E38" s="60"/>
      <c r="F38" s="409">
        <v>28</v>
      </c>
      <c r="G38" s="76"/>
      <c r="H38" s="76"/>
      <c r="I38" s="12"/>
      <c r="J38" s="65"/>
      <c r="K38" s="12"/>
      <c r="L38" s="29"/>
      <c r="M38" s="29"/>
      <c r="N38" s="29"/>
      <c r="O38" s="29"/>
      <c r="P38" s="29"/>
      <c r="Q38" s="29"/>
      <c r="S38" s="1"/>
      <c r="T38" s="1"/>
      <c r="U38" s="1"/>
    </row>
    <row r="39" spans="1:21" s="11" customFormat="1" x14ac:dyDescent="0.2">
      <c r="A39" s="120"/>
      <c r="B39" s="405" t="s">
        <v>1118</v>
      </c>
      <c r="C39" s="130"/>
      <c r="D39" s="408" t="s">
        <v>17</v>
      </c>
      <c r="E39" s="60"/>
      <c r="F39" s="409">
        <v>1.5</v>
      </c>
      <c r="G39" s="76"/>
      <c r="H39" s="76"/>
      <c r="I39" s="12"/>
      <c r="J39" s="65"/>
      <c r="K39" s="12"/>
      <c r="L39" s="29"/>
      <c r="M39" s="29"/>
      <c r="N39" s="29"/>
      <c r="O39" s="29"/>
      <c r="P39" s="29"/>
      <c r="Q39" s="29"/>
      <c r="S39" s="1"/>
      <c r="T39" s="1"/>
      <c r="U39" s="1"/>
    </row>
    <row r="40" spans="1:21" s="11" customFormat="1" x14ac:dyDescent="0.2">
      <c r="A40" s="120"/>
      <c r="B40" s="411" t="s">
        <v>1386</v>
      </c>
      <c r="C40" s="130"/>
      <c r="D40" s="408" t="s">
        <v>436</v>
      </c>
      <c r="E40" s="60"/>
      <c r="F40" s="409">
        <v>1</v>
      </c>
      <c r="G40" s="76"/>
      <c r="H40" s="76"/>
      <c r="I40" s="12"/>
      <c r="J40" s="65"/>
      <c r="K40" s="12"/>
      <c r="L40" s="29"/>
      <c r="M40" s="29"/>
      <c r="N40" s="29"/>
      <c r="O40" s="29"/>
      <c r="P40" s="29"/>
      <c r="Q40" s="29"/>
      <c r="S40" s="1"/>
      <c r="T40" s="1"/>
      <c r="U40" s="1"/>
    </row>
    <row r="41" spans="1:21" s="11" customFormat="1" x14ac:dyDescent="0.2">
      <c r="A41" s="120"/>
      <c r="B41" s="411" t="s">
        <v>1096</v>
      </c>
      <c r="C41" s="130"/>
      <c r="D41" s="408" t="s">
        <v>435</v>
      </c>
      <c r="E41" s="60"/>
      <c r="F41" s="409">
        <v>1</v>
      </c>
      <c r="G41" s="76"/>
      <c r="H41" s="76"/>
      <c r="I41" s="12"/>
      <c r="J41" s="65"/>
      <c r="K41" s="12"/>
      <c r="L41" s="29"/>
      <c r="M41" s="29"/>
      <c r="N41" s="29"/>
      <c r="O41" s="29"/>
      <c r="P41" s="29"/>
      <c r="Q41" s="29"/>
      <c r="S41" s="1"/>
      <c r="T41" s="1"/>
      <c r="U41" s="1"/>
    </row>
    <row r="42" spans="1:21" s="11" customFormat="1" x14ac:dyDescent="0.2">
      <c r="A42" s="120"/>
      <c r="B42" s="411"/>
      <c r="C42" s="130"/>
      <c r="D42" s="408"/>
      <c r="E42" s="60"/>
      <c r="F42" s="409"/>
      <c r="G42" s="76"/>
      <c r="H42" s="76"/>
      <c r="I42" s="12"/>
      <c r="J42" s="65"/>
      <c r="K42" s="12"/>
      <c r="L42" s="29"/>
      <c r="M42" s="29"/>
      <c r="N42" s="29"/>
      <c r="O42" s="29"/>
      <c r="P42" s="29"/>
      <c r="Q42" s="29"/>
      <c r="S42" s="1"/>
      <c r="T42" s="1"/>
      <c r="U42" s="1"/>
    </row>
    <row r="43" spans="1:21" s="11" customFormat="1" x14ac:dyDescent="0.2">
      <c r="A43" s="120"/>
      <c r="B43" s="24" t="s">
        <v>1140</v>
      </c>
      <c r="C43" s="130"/>
      <c r="D43" s="60"/>
      <c r="E43" s="60"/>
      <c r="F43" s="18"/>
      <c r="G43" s="76"/>
      <c r="H43" s="76"/>
      <c r="I43" s="12"/>
      <c r="J43" s="65"/>
      <c r="K43" s="12"/>
      <c r="L43" s="29"/>
      <c r="M43" s="29"/>
      <c r="N43" s="29"/>
      <c r="O43" s="29"/>
      <c r="P43" s="29"/>
      <c r="Q43" s="29"/>
      <c r="S43" s="1"/>
      <c r="T43" s="1"/>
      <c r="U43" s="1"/>
    </row>
    <row r="44" spans="1:21" s="11" customFormat="1" ht="25.5" x14ac:dyDescent="0.2">
      <c r="A44" s="120"/>
      <c r="B44" s="405" t="s">
        <v>79</v>
      </c>
      <c r="C44" s="130"/>
      <c r="D44" s="407" t="s">
        <v>436</v>
      </c>
      <c r="E44" s="60"/>
      <c r="F44" s="409">
        <v>18</v>
      </c>
      <c r="G44" s="76"/>
      <c r="H44" s="76"/>
      <c r="I44" s="12"/>
      <c r="J44" s="65"/>
      <c r="K44" s="12"/>
      <c r="L44" s="29"/>
      <c r="M44" s="29"/>
      <c r="N44" s="29"/>
      <c r="O44" s="29"/>
      <c r="P44" s="29"/>
      <c r="Q44" s="29"/>
      <c r="S44" s="1"/>
      <c r="T44" s="1"/>
      <c r="U44" s="1"/>
    </row>
    <row r="45" spans="1:21" s="11" customFormat="1" x14ac:dyDescent="0.2">
      <c r="A45" s="120"/>
      <c r="B45" s="405" t="s">
        <v>1387</v>
      </c>
      <c r="C45" s="130"/>
      <c r="D45" s="407" t="s">
        <v>436</v>
      </c>
      <c r="E45" s="60"/>
      <c r="F45" s="409">
        <v>16</v>
      </c>
      <c r="G45" s="76"/>
      <c r="H45" s="76"/>
      <c r="I45" s="12"/>
      <c r="J45" s="65"/>
      <c r="K45" s="12"/>
      <c r="L45" s="29"/>
      <c r="M45" s="29"/>
      <c r="N45" s="29"/>
      <c r="O45" s="29"/>
      <c r="P45" s="29"/>
      <c r="Q45" s="29"/>
      <c r="S45" s="1"/>
      <c r="T45" s="1"/>
      <c r="U45" s="1"/>
    </row>
    <row r="46" spans="1:21" s="11" customFormat="1" x14ac:dyDescent="0.2">
      <c r="A46" s="120"/>
      <c r="B46" s="405" t="s">
        <v>1119</v>
      </c>
      <c r="C46" s="130"/>
      <c r="D46" s="407" t="s">
        <v>29</v>
      </c>
      <c r="E46" s="60"/>
      <c r="F46" s="409">
        <v>254</v>
      </c>
      <c r="G46" s="76"/>
      <c r="H46" s="76"/>
      <c r="I46" s="12"/>
      <c r="J46" s="65"/>
      <c r="K46" s="12"/>
      <c r="L46" s="29"/>
      <c r="M46" s="29"/>
      <c r="N46" s="29"/>
      <c r="O46" s="29"/>
      <c r="P46" s="29"/>
      <c r="Q46" s="29"/>
      <c r="S46" s="1"/>
      <c r="T46" s="1"/>
      <c r="U46" s="1"/>
    </row>
    <row r="47" spans="1:21" s="11" customFormat="1" x14ac:dyDescent="0.2">
      <c r="A47" s="120"/>
      <c r="B47" s="405" t="s">
        <v>1388</v>
      </c>
      <c r="C47" s="130"/>
      <c r="D47" s="407" t="s">
        <v>29</v>
      </c>
      <c r="E47" s="60"/>
      <c r="F47" s="409">
        <v>227</v>
      </c>
      <c r="G47" s="76"/>
      <c r="H47" s="76"/>
      <c r="I47" s="12"/>
      <c r="J47" s="65"/>
      <c r="K47" s="12"/>
      <c r="L47" s="29"/>
      <c r="M47" s="29"/>
      <c r="N47" s="29"/>
      <c r="O47" s="29"/>
      <c r="P47" s="29"/>
      <c r="Q47" s="29"/>
      <c r="S47" s="1"/>
      <c r="T47" s="1"/>
      <c r="U47" s="1"/>
    </row>
    <row r="48" spans="1:21" s="11" customFormat="1" x14ac:dyDescent="0.2">
      <c r="A48" s="120"/>
      <c r="B48" s="405" t="s">
        <v>1173</v>
      </c>
      <c r="C48" s="130"/>
      <c r="D48" s="407" t="s">
        <v>29</v>
      </c>
      <c r="E48" s="60"/>
      <c r="F48" s="409">
        <v>52</v>
      </c>
      <c r="G48" s="76"/>
      <c r="H48" s="76"/>
      <c r="I48" s="12"/>
      <c r="J48" s="65"/>
      <c r="K48" s="12"/>
      <c r="L48" s="29"/>
      <c r="M48" s="29"/>
      <c r="N48" s="29"/>
      <c r="O48" s="29"/>
      <c r="P48" s="29"/>
      <c r="Q48" s="29"/>
      <c r="S48" s="1"/>
      <c r="T48" s="1"/>
      <c r="U48" s="1"/>
    </row>
    <row r="49" spans="1:21" s="11" customFormat="1" x14ac:dyDescent="0.2">
      <c r="A49" s="120"/>
      <c r="B49" s="405" t="s">
        <v>1153</v>
      </c>
      <c r="C49" s="130"/>
      <c r="D49" s="407" t="s">
        <v>29</v>
      </c>
      <c r="E49" s="60"/>
      <c r="F49" s="409">
        <v>61</v>
      </c>
      <c r="G49" s="76"/>
      <c r="H49" s="76"/>
      <c r="I49" s="12"/>
      <c r="J49" s="65"/>
      <c r="K49" s="12"/>
      <c r="L49" s="29"/>
      <c r="M49" s="29"/>
      <c r="N49" s="29"/>
      <c r="O49" s="29"/>
      <c r="P49" s="29"/>
      <c r="Q49" s="29"/>
      <c r="S49" s="1"/>
      <c r="T49" s="1"/>
      <c r="U49" s="1"/>
    </row>
    <row r="50" spans="1:21" s="11" customFormat="1" x14ac:dyDescent="0.2">
      <c r="A50" s="120"/>
      <c r="B50" s="405" t="s">
        <v>1154</v>
      </c>
      <c r="C50" s="130"/>
      <c r="D50" s="407" t="s">
        <v>29</v>
      </c>
      <c r="E50" s="60"/>
      <c r="F50" s="409">
        <v>13</v>
      </c>
      <c r="G50" s="76"/>
      <c r="H50" s="76"/>
      <c r="I50" s="12"/>
      <c r="J50" s="65"/>
      <c r="K50" s="12"/>
      <c r="L50" s="29"/>
      <c r="M50" s="29"/>
      <c r="N50" s="29"/>
      <c r="O50" s="29"/>
      <c r="P50" s="29"/>
      <c r="Q50" s="29"/>
      <c r="S50" s="1"/>
      <c r="T50" s="1"/>
      <c r="U50" s="1"/>
    </row>
    <row r="51" spans="1:21" s="11" customFormat="1" x14ac:dyDescent="0.2">
      <c r="A51" s="120"/>
      <c r="B51" s="405" t="s">
        <v>1174</v>
      </c>
      <c r="C51" s="130"/>
      <c r="D51" s="407" t="s">
        <v>29</v>
      </c>
      <c r="E51" s="60"/>
      <c r="F51" s="409">
        <v>1</v>
      </c>
      <c r="G51" s="76"/>
      <c r="H51" s="76"/>
      <c r="I51" s="12"/>
      <c r="J51" s="65"/>
      <c r="K51" s="12"/>
      <c r="L51" s="29"/>
      <c r="M51" s="29"/>
      <c r="N51" s="29"/>
      <c r="O51" s="29"/>
      <c r="P51" s="29"/>
      <c r="Q51" s="29"/>
      <c r="S51" s="1"/>
      <c r="T51" s="1"/>
      <c r="U51" s="1"/>
    </row>
    <row r="52" spans="1:21" s="11" customFormat="1" x14ac:dyDescent="0.2">
      <c r="A52" s="120"/>
      <c r="B52" s="405" t="s">
        <v>1389</v>
      </c>
      <c r="C52" s="130"/>
      <c r="D52" s="407" t="s">
        <v>29</v>
      </c>
      <c r="E52" s="60"/>
      <c r="F52" s="409">
        <v>23</v>
      </c>
      <c r="G52" s="76"/>
      <c r="H52" s="76"/>
      <c r="I52" s="12"/>
      <c r="J52" s="65"/>
      <c r="K52" s="12"/>
      <c r="L52" s="29"/>
      <c r="M52" s="29"/>
      <c r="N52" s="29"/>
      <c r="O52" s="29"/>
      <c r="P52" s="29"/>
      <c r="Q52" s="29"/>
      <c r="S52" s="1"/>
      <c r="T52" s="1"/>
      <c r="U52" s="1"/>
    </row>
    <row r="53" spans="1:21" s="11" customFormat="1" x14ac:dyDescent="0.2">
      <c r="A53" s="120"/>
      <c r="B53" s="405" t="s">
        <v>1390</v>
      </c>
      <c r="C53" s="130"/>
      <c r="D53" s="407" t="s">
        <v>29</v>
      </c>
      <c r="E53" s="60"/>
      <c r="F53" s="409">
        <v>55</v>
      </c>
      <c r="G53" s="76"/>
      <c r="H53" s="76"/>
      <c r="I53" s="12"/>
      <c r="J53" s="65"/>
      <c r="K53" s="12"/>
      <c r="L53" s="29"/>
      <c r="M53" s="29"/>
      <c r="N53" s="29"/>
      <c r="O53" s="29"/>
      <c r="P53" s="29"/>
      <c r="Q53" s="29"/>
      <c r="S53" s="1"/>
      <c r="T53" s="1"/>
      <c r="U53" s="1"/>
    </row>
    <row r="54" spans="1:21" s="11" customFormat="1" x14ac:dyDescent="0.2">
      <c r="A54" s="120"/>
      <c r="B54" s="405" t="s">
        <v>1391</v>
      </c>
      <c r="C54" s="130"/>
      <c r="D54" s="407" t="s">
        <v>29</v>
      </c>
      <c r="E54" s="60"/>
      <c r="F54" s="409">
        <v>19</v>
      </c>
      <c r="G54" s="76"/>
      <c r="H54" s="76"/>
      <c r="I54" s="12"/>
      <c r="J54" s="65"/>
      <c r="K54" s="12"/>
      <c r="L54" s="29"/>
      <c r="M54" s="29"/>
      <c r="N54" s="29"/>
      <c r="O54" s="29"/>
      <c r="P54" s="29"/>
      <c r="Q54" s="29"/>
      <c r="S54" s="1"/>
      <c r="T54" s="1"/>
      <c r="U54" s="1"/>
    </row>
    <row r="55" spans="1:21" s="11" customFormat="1" x14ac:dyDescent="0.2">
      <c r="A55" s="120"/>
      <c r="B55" s="405" t="s">
        <v>1392</v>
      </c>
      <c r="C55" s="130"/>
      <c r="D55" s="407" t="s">
        <v>29</v>
      </c>
      <c r="E55" s="60"/>
      <c r="F55" s="409">
        <v>22</v>
      </c>
      <c r="G55" s="76"/>
      <c r="H55" s="76"/>
      <c r="I55" s="12"/>
      <c r="J55" s="65"/>
      <c r="K55" s="12"/>
      <c r="L55" s="29"/>
      <c r="M55" s="29"/>
      <c r="N55" s="29"/>
      <c r="O55" s="29"/>
      <c r="P55" s="29"/>
      <c r="Q55" s="29"/>
      <c r="S55" s="1"/>
      <c r="T55" s="1"/>
      <c r="U55" s="1"/>
    </row>
    <row r="56" spans="1:21" s="11" customFormat="1" x14ac:dyDescent="0.2">
      <c r="A56" s="120"/>
      <c r="B56" s="405" t="s">
        <v>1393</v>
      </c>
      <c r="C56" s="130"/>
      <c r="D56" s="407" t="s">
        <v>29</v>
      </c>
      <c r="E56" s="60"/>
      <c r="F56" s="409">
        <v>13</v>
      </c>
      <c r="G56" s="76"/>
      <c r="H56" s="76"/>
      <c r="I56" s="12"/>
      <c r="J56" s="65"/>
      <c r="K56" s="12"/>
      <c r="L56" s="29"/>
      <c r="M56" s="29"/>
      <c r="N56" s="29"/>
      <c r="O56" s="29"/>
      <c r="P56" s="29"/>
      <c r="Q56" s="29"/>
      <c r="S56" s="1"/>
      <c r="T56" s="1"/>
      <c r="U56" s="1"/>
    </row>
    <row r="57" spans="1:21" s="11" customFormat="1" x14ac:dyDescent="0.2">
      <c r="A57" s="120"/>
      <c r="B57" s="405" t="s">
        <v>1394</v>
      </c>
      <c r="C57" s="130"/>
      <c r="D57" s="407" t="s">
        <v>29</v>
      </c>
      <c r="E57" s="60"/>
      <c r="F57" s="409">
        <v>3</v>
      </c>
      <c r="G57" s="76"/>
      <c r="H57" s="76"/>
      <c r="I57" s="12"/>
      <c r="J57" s="65"/>
      <c r="K57" s="12"/>
      <c r="L57" s="29"/>
      <c r="M57" s="29"/>
      <c r="N57" s="29"/>
      <c r="O57" s="29"/>
      <c r="P57" s="29"/>
      <c r="Q57" s="29"/>
      <c r="S57" s="1"/>
      <c r="T57" s="1"/>
      <c r="U57" s="1"/>
    </row>
    <row r="58" spans="1:21" s="11" customFormat="1" ht="25.5" x14ac:dyDescent="0.2">
      <c r="A58" s="120"/>
      <c r="B58" s="405" t="s">
        <v>1175</v>
      </c>
      <c r="C58" s="130"/>
      <c r="D58" s="407" t="s">
        <v>29</v>
      </c>
      <c r="E58" s="60"/>
      <c r="F58" s="409">
        <v>170</v>
      </c>
      <c r="G58" s="76"/>
      <c r="H58" s="76"/>
      <c r="I58" s="12"/>
      <c r="J58" s="65"/>
      <c r="K58" s="12"/>
      <c r="L58" s="29"/>
      <c r="M58" s="29"/>
      <c r="N58" s="29"/>
      <c r="O58" s="29"/>
      <c r="P58" s="29"/>
      <c r="Q58" s="29"/>
      <c r="S58" s="1"/>
      <c r="T58" s="1"/>
      <c r="U58" s="1"/>
    </row>
    <row r="59" spans="1:21" s="11" customFormat="1" x14ac:dyDescent="0.2">
      <c r="A59" s="120"/>
      <c r="B59" s="405" t="s">
        <v>1120</v>
      </c>
      <c r="C59" s="130"/>
      <c r="D59" s="407" t="s">
        <v>29</v>
      </c>
      <c r="E59" s="60"/>
      <c r="F59" s="409">
        <v>1559</v>
      </c>
      <c r="G59" s="76"/>
      <c r="H59" s="76"/>
      <c r="I59" s="12"/>
      <c r="J59" s="65"/>
      <c r="K59" s="12"/>
      <c r="L59" s="29"/>
      <c r="M59" s="29"/>
      <c r="N59" s="29"/>
      <c r="O59" s="29"/>
      <c r="P59" s="29"/>
      <c r="Q59" s="29"/>
      <c r="S59" s="1"/>
      <c r="T59" s="1"/>
      <c r="U59" s="1"/>
    </row>
    <row r="60" spans="1:21" s="11" customFormat="1" x14ac:dyDescent="0.2">
      <c r="A60" s="120"/>
      <c r="B60" s="405" t="s">
        <v>1231</v>
      </c>
      <c r="C60" s="130"/>
      <c r="D60" s="407" t="s">
        <v>29</v>
      </c>
      <c r="E60" s="60"/>
      <c r="F60" s="409">
        <v>1071</v>
      </c>
      <c r="G60" s="76"/>
      <c r="H60" s="76"/>
      <c r="I60" s="12"/>
      <c r="J60" s="65"/>
      <c r="K60" s="12"/>
      <c r="L60" s="29"/>
      <c r="M60" s="29"/>
      <c r="N60" s="29"/>
      <c r="O60" s="29"/>
      <c r="P60" s="29"/>
      <c r="Q60" s="29"/>
      <c r="S60" s="1"/>
      <c r="T60" s="1"/>
      <c r="U60" s="1"/>
    </row>
    <row r="61" spans="1:21" s="11" customFormat="1" x14ac:dyDescent="0.2">
      <c r="A61" s="120"/>
      <c r="B61" s="405" t="s">
        <v>1121</v>
      </c>
      <c r="C61" s="130"/>
      <c r="D61" s="407" t="s">
        <v>29</v>
      </c>
      <c r="E61" s="60"/>
      <c r="F61" s="409">
        <v>2630</v>
      </c>
      <c r="G61" s="76"/>
      <c r="H61" s="76"/>
      <c r="I61" s="12"/>
      <c r="J61" s="65"/>
      <c r="K61" s="12"/>
      <c r="L61" s="29"/>
      <c r="M61" s="29"/>
      <c r="N61" s="29"/>
      <c r="O61" s="29"/>
      <c r="P61" s="29"/>
      <c r="Q61" s="29"/>
      <c r="S61" s="1"/>
      <c r="T61" s="1"/>
      <c r="U61" s="1"/>
    </row>
    <row r="62" spans="1:21" s="11" customFormat="1" x14ac:dyDescent="0.2">
      <c r="A62" s="120"/>
      <c r="B62" s="405" t="s">
        <v>1122</v>
      </c>
      <c r="C62" s="130"/>
      <c r="D62" s="407" t="s">
        <v>29</v>
      </c>
      <c r="E62" s="60"/>
      <c r="F62" s="409">
        <v>992</v>
      </c>
      <c r="G62" s="76"/>
      <c r="H62" s="76"/>
      <c r="I62" s="12"/>
      <c r="J62" s="65"/>
      <c r="K62" s="12"/>
      <c r="L62" s="29"/>
      <c r="M62" s="29"/>
      <c r="N62" s="29"/>
      <c r="O62" s="29"/>
      <c r="P62" s="29"/>
      <c r="Q62" s="29"/>
      <c r="S62" s="1"/>
      <c r="T62" s="1"/>
      <c r="U62" s="1"/>
    </row>
    <row r="63" spans="1:21" s="11" customFormat="1" ht="25.5" x14ac:dyDescent="0.2">
      <c r="A63" s="120"/>
      <c r="B63" s="405" t="s">
        <v>1395</v>
      </c>
      <c r="C63" s="130"/>
      <c r="D63" s="407" t="s">
        <v>29</v>
      </c>
      <c r="E63" s="60"/>
      <c r="F63" s="409">
        <v>275</v>
      </c>
      <c r="G63" s="76"/>
      <c r="H63" s="76"/>
      <c r="I63" s="12"/>
      <c r="J63" s="65"/>
      <c r="K63" s="12"/>
      <c r="L63" s="29"/>
      <c r="M63" s="29"/>
      <c r="N63" s="29"/>
      <c r="O63" s="29"/>
      <c r="P63" s="29"/>
      <c r="Q63" s="29"/>
      <c r="S63" s="1"/>
      <c r="T63" s="1"/>
      <c r="U63" s="1"/>
    </row>
    <row r="64" spans="1:21" s="11" customFormat="1" x14ac:dyDescent="0.2">
      <c r="A64" s="120"/>
      <c r="B64" s="405" t="s">
        <v>1123</v>
      </c>
      <c r="C64" s="130"/>
      <c r="D64" s="407" t="s">
        <v>436</v>
      </c>
      <c r="E64" s="60"/>
      <c r="F64" s="409">
        <v>32</v>
      </c>
      <c r="G64" s="76"/>
      <c r="H64" s="76"/>
      <c r="I64" s="12"/>
      <c r="J64" s="65"/>
      <c r="K64" s="12"/>
      <c r="L64" s="29"/>
      <c r="M64" s="29"/>
      <c r="N64" s="29"/>
      <c r="O64" s="29"/>
      <c r="P64" s="29"/>
      <c r="Q64" s="29"/>
      <c r="S64" s="1"/>
      <c r="T64" s="1"/>
      <c r="U64" s="1"/>
    </row>
    <row r="65" spans="1:21" s="11" customFormat="1" x14ac:dyDescent="0.2">
      <c r="A65" s="120"/>
      <c r="B65" s="405" t="s">
        <v>1155</v>
      </c>
      <c r="C65" s="130"/>
      <c r="D65" s="407" t="s">
        <v>29</v>
      </c>
      <c r="E65" s="60"/>
      <c r="F65" s="409">
        <v>290</v>
      </c>
      <c r="G65" s="76"/>
      <c r="H65" s="76"/>
      <c r="I65" s="12"/>
      <c r="J65" s="65"/>
      <c r="K65" s="12"/>
      <c r="L65" s="29"/>
      <c r="M65" s="29"/>
      <c r="N65" s="29"/>
      <c r="O65" s="29"/>
      <c r="P65" s="29"/>
      <c r="Q65" s="29"/>
      <c r="S65" s="1"/>
      <c r="T65" s="1"/>
      <c r="U65" s="1"/>
    </row>
    <row r="66" spans="1:21" s="11" customFormat="1" ht="25.5" x14ac:dyDescent="0.2">
      <c r="A66" s="120"/>
      <c r="B66" s="405" t="s">
        <v>1396</v>
      </c>
      <c r="C66" s="130"/>
      <c r="D66" s="407" t="s">
        <v>29</v>
      </c>
      <c r="E66" s="60"/>
      <c r="F66" s="409">
        <v>30</v>
      </c>
      <c r="G66" s="76"/>
      <c r="H66" s="76"/>
      <c r="I66" s="12"/>
      <c r="J66" s="65"/>
      <c r="K66" s="12"/>
      <c r="L66" s="29"/>
      <c r="M66" s="29"/>
      <c r="N66" s="29"/>
      <c r="O66" s="29"/>
      <c r="P66" s="29"/>
      <c r="Q66" s="29"/>
      <c r="S66" s="1"/>
      <c r="T66" s="1"/>
      <c r="U66" s="1"/>
    </row>
    <row r="67" spans="1:21" s="11" customFormat="1" x14ac:dyDescent="0.2">
      <c r="A67" s="120"/>
      <c r="B67" s="405" t="s">
        <v>1156</v>
      </c>
      <c r="C67" s="130"/>
      <c r="D67" s="407" t="s">
        <v>436</v>
      </c>
      <c r="E67" s="60"/>
      <c r="F67" s="409">
        <v>4</v>
      </c>
      <c r="G67" s="76"/>
      <c r="H67" s="76"/>
      <c r="I67" s="12"/>
      <c r="J67" s="65"/>
      <c r="K67" s="12"/>
      <c r="L67" s="29"/>
      <c r="M67" s="29"/>
      <c r="N67" s="29"/>
      <c r="O67" s="29"/>
      <c r="P67" s="29"/>
      <c r="Q67" s="29"/>
      <c r="S67" s="1"/>
      <c r="T67" s="1"/>
      <c r="U67" s="1"/>
    </row>
    <row r="68" spans="1:21" s="11" customFormat="1" x14ac:dyDescent="0.2">
      <c r="A68" s="120"/>
      <c r="B68" s="405" t="s">
        <v>1176</v>
      </c>
      <c r="C68" s="130"/>
      <c r="D68" s="407" t="s">
        <v>436</v>
      </c>
      <c r="E68" s="60"/>
      <c r="F68" s="409">
        <v>1</v>
      </c>
      <c r="G68" s="76"/>
      <c r="H68" s="76"/>
      <c r="I68" s="12"/>
      <c r="J68" s="65"/>
      <c r="K68" s="12"/>
      <c r="L68" s="29"/>
      <c r="M68" s="29"/>
      <c r="N68" s="29"/>
      <c r="O68" s="29"/>
      <c r="P68" s="29"/>
      <c r="Q68" s="29"/>
      <c r="S68" s="1"/>
      <c r="T68" s="1"/>
      <c r="U68" s="1"/>
    </row>
    <row r="69" spans="1:21" s="11" customFormat="1" x14ac:dyDescent="0.2">
      <c r="A69" s="120"/>
      <c r="B69" s="405" t="s">
        <v>1177</v>
      </c>
      <c r="C69" s="130"/>
      <c r="D69" s="407" t="s">
        <v>435</v>
      </c>
      <c r="E69" s="60"/>
      <c r="F69" s="409">
        <v>1</v>
      </c>
      <c r="G69" s="76"/>
      <c r="H69" s="76"/>
      <c r="I69" s="12"/>
      <c r="J69" s="65"/>
      <c r="K69" s="12"/>
      <c r="L69" s="29"/>
      <c r="M69" s="29"/>
      <c r="N69" s="29"/>
      <c r="O69" s="29"/>
      <c r="P69" s="29"/>
      <c r="Q69" s="29"/>
      <c r="S69" s="1"/>
      <c r="T69" s="1"/>
      <c r="U69" s="1"/>
    </row>
    <row r="70" spans="1:21" s="11" customFormat="1" x14ac:dyDescent="0.2">
      <c r="A70" s="120"/>
      <c r="B70" s="405" t="s">
        <v>1178</v>
      </c>
      <c r="C70" s="130"/>
      <c r="D70" s="407" t="s">
        <v>436</v>
      </c>
      <c r="E70" s="60"/>
      <c r="F70" s="409">
        <v>1</v>
      </c>
      <c r="G70" s="76"/>
      <c r="H70" s="76"/>
      <c r="I70" s="12"/>
      <c r="J70" s="65"/>
      <c r="K70" s="12"/>
      <c r="L70" s="29"/>
      <c r="M70" s="29"/>
      <c r="N70" s="29"/>
      <c r="O70" s="29"/>
      <c r="P70" s="29"/>
      <c r="Q70" s="29"/>
      <c r="S70" s="1"/>
      <c r="T70" s="1"/>
      <c r="U70" s="1"/>
    </row>
    <row r="71" spans="1:21" s="11" customFormat="1" x14ac:dyDescent="0.2">
      <c r="A71" s="120"/>
      <c r="B71" s="405" t="s">
        <v>1124</v>
      </c>
      <c r="C71" s="130"/>
      <c r="D71" s="407" t="s">
        <v>436</v>
      </c>
      <c r="E71" s="60"/>
      <c r="F71" s="409">
        <v>15</v>
      </c>
      <c r="G71" s="76"/>
      <c r="H71" s="76"/>
      <c r="I71" s="12"/>
      <c r="J71" s="65"/>
      <c r="K71" s="12"/>
      <c r="L71" s="29"/>
      <c r="M71" s="29"/>
      <c r="N71" s="29"/>
      <c r="O71" s="29"/>
      <c r="P71" s="29"/>
      <c r="Q71" s="29"/>
      <c r="S71" s="1"/>
      <c r="T71" s="1"/>
      <c r="U71" s="1"/>
    </row>
    <row r="72" spans="1:21" s="11" customFormat="1" x14ac:dyDescent="0.2">
      <c r="A72" s="120" t="s">
        <v>199</v>
      </c>
      <c r="B72" s="405" t="s">
        <v>1397</v>
      </c>
      <c r="C72" s="130"/>
      <c r="D72" s="407" t="s">
        <v>29</v>
      </c>
      <c r="E72" s="60"/>
      <c r="F72" s="409">
        <v>234</v>
      </c>
      <c r="G72" s="76"/>
      <c r="H72" s="76"/>
      <c r="I72" s="12"/>
      <c r="J72" s="65"/>
      <c r="K72" s="12"/>
      <c r="L72" s="29"/>
      <c r="M72" s="29"/>
      <c r="N72" s="29"/>
      <c r="O72" s="29"/>
      <c r="P72" s="29"/>
      <c r="Q72" s="29"/>
      <c r="S72" s="1"/>
      <c r="T72" s="1"/>
      <c r="U72" s="1"/>
    </row>
    <row r="73" spans="1:21" s="11" customFormat="1" x14ac:dyDescent="0.2">
      <c r="A73" s="120" t="s">
        <v>200</v>
      </c>
      <c r="B73" s="405" t="s">
        <v>1128</v>
      </c>
      <c r="C73" s="130"/>
      <c r="D73" s="407" t="s">
        <v>5</v>
      </c>
      <c r="E73" s="60"/>
      <c r="F73" s="409">
        <v>15</v>
      </c>
      <c r="G73" s="76"/>
      <c r="H73" s="76"/>
      <c r="I73" s="12"/>
      <c r="J73" s="65"/>
      <c r="K73" s="12"/>
      <c r="L73" s="29"/>
      <c r="M73" s="29"/>
      <c r="N73" s="29"/>
      <c r="O73" s="29"/>
      <c r="P73" s="29"/>
      <c r="Q73" s="29"/>
      <c r="S73" s="1"/>
      <c r="T73" s="1"/>
      <c r="U73" s="1"/>
    </row>
    <row r="74" spans="1:21" s="11" customFormat="1" x14ac:dyDescent="0.2">
      <c r="A74" s="120" t="s">
        <v>201</v>
      </c>
      <c r="B74" s="405" t="s">
        <v>1157</v>
      </c>
      <c r="C74" s="130"/>
      <c r="D74" s="407" t="s">
        <v>436</v>
      </c>
      <c r="E74" s="60"/>
      <c r="F74" s="409">
        <v>26</v>
      </c>
      <c r="G74" s="76"/>
      <c r="H74" s="76"/>
      <c r="I74" s="12"/>
      <c r="J74" s="65"/>
      <c r="K74" s="12"/>
      <c r="L74" s="29"/>
      <c r="M74" s="29"/>
      <c r="N74" s="29"/>
      <c r="O74" s="29"/>
      <c r="P74" s="29"/>
      <c r="Q74" s="29"/>
      <c r="S74" s="1"/>
      <c r="T74" s="1"/>
      <c r="U74" s="1"/>
    </row>
    <row r="75" spans="1:21" s="11" customFormat="1" x14ac:dyDescent="0.2">
      <c r="A75" s="120" t="s">
        <v>202</v>
      </c>
      <c r="B75" s="405" t="s">
        <v>1129</v>
      </c>
      <c r="C75" s="130"/>
      <c r="D75" s="407" t="s">
        <v>17</v>
      </c>
      <c r="E75" s="60"/>
      <c r="F75" s="409">
        <v>131.5</v>
      </c>
      <c r="G75" s="76"/>
      <c r="H75" s="76"/>
      <c r="I75" s="12"/>
      <c r="J75" s="65"/>
      <c r="K75" s="12"/>
      <c r="L75" s="29"/>
      <c r="M75" s="29"/>
      <c r="N75" s="29"/>
      <c r="O75" s="29"/>
      <c r="P75" s="29"/>
      <c r="Q75" s="29"/>
      <c r="S75" s="1"/>
      <c r="T75" s="1"/>
      <c r="U75" s="1"/>
    </row>
    <row r="76" spans="1:21" s="11" customFormat="1" x14ac:dyDescent="0.2">
      <c r="A76" s="120" t="s">
        <v>66</v>
      </c>
      <c r="B76" s="405" t="s">
        <v>1158</v>
      </c>
      <c r="C76" s="130"/>
      <c r="D76" s="407" t="s">
        <v>435</v>
      </c>
      <c r="E76" s="60"/>
      <c r="F76" s="409">
        <v>28</v>
      </c>
      <c r="G76" s="76"/>
      <c r="H76" s="76"/>
      <c r="I76" s="12"/>
      <c r="J76" s="65"/>
      <c r="K76" s="12"/>
      <c r="L76" s="29"/>
      <c r="M76" s="29"/>
      <c r="N76" s="29"/>
      <c r="O76" s="29"/>
      <c r="P76" s="29"/>
      <c r="Q76" s="29"/>
      <c r="S76" s="1"/>
      <c r="T76" s="1"/>
      <c r="U76" s="1"/>
    </row>
    <row r="77" spans="1:21" s="11" customFormat="1" x14ac:dyDescent="0.2">
      <c r="A77" s="120" t="s">
        <v>203</v>
      </c>
      <c r="B77" s="405" t="s">
        <v>1159</v>
      </c>
      <c r="C77" s="130"/>
      <c r="D77" s="407" t="s">
        <v>435</v>
      </c>
      <c r="E77" s="60"/>
      <c r="F77" s="409">
        <v>15</v>
      </c>
      <c r="G77" s="76"/>
      <c r="H77" s="76"/>
      <c r="I77" s="12"/>
      <c r="J77" s="65"/>
      <c r="K77" s="12"/>
      <c r="L77" s="29"/>
      <c r="M77" s="29"/>
      <c r="N77" s="29"/>
      <c r="O77" s="29"/>
      <c r="P77" s="29"/>
      <c r="Q77" s="29"/>
      <c r="S77" s="1"/>
      <c r="T77" s="1"/>
      <c r="U77" s="1"/>
    </row>
    <row r="78" spans="1:21" s="11" customFormat="1" x14ac:dyDescent="0.2">
      <c r="A78" s="120"/>
      <c r="B78" s="405" t="s">
        <v>1232</v>
      </c>
      <c r="C78" s="130"/>
      <c r="D78" s="407" t="s">
        <v>436</v>
      </c>
      <c r="E78" s="60"/>
      <c r="F78" s="409">
        <v>28</v>
      </c>
      <c r="G78" s="76"/>
      <c r="H78" s="76"/>
      <c r="I78" s="12"/>
      <c r="J78" s="65"/>
      <c r="K78" s="12"/>
      <c r="L78" s="29"/>
      <c r="M78" s="29"/>
      <c r="N78" s="29"/>
      <c r="O78" s="29"/>
      <c r="P78" s="29"/>
      <c r="Q78" s="29"/>
      <c r="S78" s="1"/>
      <c r="T78" s="1"/>
      <c r="U78" s="1"/>
    </row>
    <row r="79" spans="1:21" s="11" customFormat="1" x14ac:dyDescent="0.2">
      <c r="A79" s="120"/>
      <c r="B79" s="405" t="s">
        <v>1398</v>
      </c>
      <c r="C79" s="130"/>
      <c r="D79" s="407" t="s">
        <v>435</v>
      </c>
      <c r="E79" s="60"/>
      <c r="F79" s="409">
        <v>1</v>
      </c>
      <c r="G79" s="76"/>
      <c r="H79" s="76"/>
      <c r="I79" s="12"/>
      <c r="J79" s="65"/>
      <c r="K79" s="12"/>
      <c r="L79" s="29"/>
      <c r="M79" s="29"/>
      <c r="N79" s="29"/>
      <c r="O79" s="29"/>
      <c r="P79" s="29"/>
      <c r="Q79" s="29"/>
      <c r="S79" s="1"/>
      <c r="T79" s="1"/>
      <c r="U79" s="1"/>
    </row>
    <row r="80" spans="1:21" s="11" customFormat="1" x14ac:dyDescent="0.2">
      <c r="A80" s="120"/>
      <c r="B80" s="405" t="s">
        <v>871</v>
      </c>
      <c r="C80" s="130"/>
      <c r="D80" s="407" t="s">
        <v>29</v>
      </c>
      <c r="E80" s="60"/>
      <c r="F80" s="409">
        <v>743</v>
      </c>
      <c r="G80" s="76"/>
      <c r="H80" s="76"/>
      <c r="I80" s="12"/>
      <c r="J80" s="65"/>
      <c r="K80" s="12"/>
      <c r="L80" s="29"/>
      <c r="M80" s="29"/>
      <c r="N80" s="29"/>
      <c r="O80" s="29"/>
      <c r="P80" s="29"/>
      <c r="Q80" s="29"/>
      <c r="S80" s="1"/>
      <c r="T80" s="1"/>
      <c r="U80" s="1"/>
    </row>
    <row r="81" spans="1:21" s="11" customFormat="1" x14ac:dyDescent="0.2">
      <c r="A81" s="120"/>
      <c r="B81" s="411" t="s">
        <v>1130</v>
      </c>
      <c r="C81" s="130"/>
      <c r="D81" s="407" t="s">
        <v>29</v>
      </c>
      <c r="E81" s="60"/>
      <c r="F81" s="409">
        <v>2630</v>
      </c>
      <c r="G81" s="76"/>
      <c r="H81" s="76"/>
      <c r="I81" s="12"/>
      <c r="J81" s="65"/>
      <c r="K81" s="12"/>
      <c r="L81" s="29"/>
      <c r="M81" s="29"/>
      <c r="N81" s="29"/>
      <c r="O81" s="29"/>
      <c r="P81" s="29"/>
      <c r="Q81" s="29"/>
      <c r="S81" s="1"/>
      <c r="T81" s="1"/>
      <c r="U81" s="1"/>
    </row>
    <row r="82" spans="1:21" s="11" customFormat="1" x14ac:dyDescent="0.2">
      <c r="A82" s="120"/>
      <c r="B82" s="411" t="s">
        <v>75</v>
      </c>
      <c r="C82" s="130"/>
      <c r="D82" s="407" t="s">
        <v>520</v>
      </c>
      <c r="E82" s="60"/>
      <c r="F82" s="409">
        <v>1</v>
      </c>
      <c r="G82" s="76"/>
      <c r="H82" s="76"/>
      <c r="I82" s="12"/>
      <c r="J82" s="65"/>
      <c r="K82" s="12"/>
      <c r="L82" s="29"/>
      <c r="M82" s="29"/>
      <c r="N82" s="29"/>
      <c r="O82" s="29"/>
      <c r="P82" s="29"/>
      <c r="Q82" s="29"/>
      <c r="S82" s="1"/>
      <c r="T82" s="1"/>
      <c r="U82" s="1"/>
    </row>
    <row r="83" spans="1:21" s="11" customFormat="1" x14ac:dyDescent="0.2">
      <c r="A83" s="120"/>
      <c r="B83" s="405" t="s">
        <v>78</v>
      </c>
      <c r="C83" s="130"/>
      <c r="D83" s="407" t="s">
        <v>520</v>
      </c>
      <c r="E83" s="60"/>
      <c r="F83" s="409">
        <v>1</v>
      </c>
      <c r="G83" s="76"/>
      <c r="H83" s="76"/>
      <c r="I83" s="12"/>
      <c r="J83" s="65"/>
      <c r="K83" s="12"/>
      <c r="L83" s="29"/>
      <c r="M83" s="29"/>
      <c r="N83" s="29"/>
      <c r="O83" s="29"/>
      <c r="P83" s="29"/>
      <c r="Q83" s="29"/>
      <c r="S83" s="1"/>
      <c r="T83" s="1"/>
      <c r="U83" s="1"/>
    </row>
    <row r="84" spans="1:21" s="11" customFormat="1" x14ac:dyDescent="0.2">
      <c r="A84" s="120"/>
      <c r="B84" s="405" t="s">
        <v>872</v>
      </c>
      <c r="C84" s="130"/>
      <c r="D84" s="407" t="s">
        <v>520</v>
      </c>
      <c r="E84" s="60"/>
      <c r="F84" s="409">
        <v>1</v>
      </c>
      <c r="G84" s="76"/>
      <c r="H84" s="76"/>
      <c r="I84" s="12"/>
      <c r="J84" s="65"/>
      <c r="K84" s="12"/>
      <c r="L84" s="29"/>
      <c r="M84" s="29"/>
      <c r="N84" s="29"/>
      <c r="O84" s="29"/>
      <c r="P84" s="29"/>
      <c r="Q84" s="29"/>
      <c r="S84" s="1"/>
      <c r="T84" s="1"/>
      <c r="U84" s="1"/>
    </row>
    <row r="85" spans="1:21" s="11" customFormat="1" x14ac:dyDescent="0.2">
      <c r="A85" s="120"/>
      <c r="B85" s="405" t="s">
        <v>873</v>
      </c>
      <c r="C85" s="130"/>
      <c r="D85" s="407" t="s">
        <v>520</v>
      </c>
      <c r="E85" s="60"/>
      <c r="F85" s="409">
        <v>1</v>
      </c>
      <c r="G85" s="76"/>
      <c r="H85" s="76"/>
      <c r="I85" s="12"/>
      <c r="J85" s="65"/>
      <c r="K85" s="12"/>
      <c r="L85" s="29"/>
      <c r="M85" s="29"/>
      <c r="N85" s="29"/>
      <c r="O85" s="29"/>
      <c r="P85" s="29"/>
      <c r="Q85" s="29"/>
      <c r="S85" s="1"/>
      <c r="T85" s="1"/>
      <c r="U85" s="1"/>
    </row>
    <row r="86" spans="1:21" s="2" customFormat="1" x14ac:dyDescent="0.2">
      <c r="A86" s="25"/>
      <c r="B86" s="34"/>
      <c r="C86" s="34"/>
      <c r="D86" s="24" t="s">
        <v>7</v>
      </c>
      <c r="E86" s="35"/>
      <c r="F86" s="36"/>
      <c r="G86" s="36"/>
      <c r="H86" s="36"/>
      <c r="I86" s="37"/>
      <c r="J86" s="36"/>
      <c r="K86" s="37"/>
      <c r="L86" s="37"/>
      <c r="M86" s="38">
        <f>SUM(M9:M85)</f>
        <v>0</v>
      </c>
      <c r="N86" s="38">
        <f>SUM(N9:N85)</f>
        <v>0</v>
      </c>
      <c r="O86" s="38">
        <f>SUM(O9:O85)</f>
        <v>0</v>
      </c>
      <c r="P86" s="38">
        <f>SUM(P9:P85)</f>
        <v>0</v>
      </c>
      <c r="Q86" s="38">
        <f>SUM(Q9:Q85)</f>
        <v>0</v>
      </c>
      <c r="R86" s="1"/>
    </row>
    <row r="87" spans="1:21" s="10" customFormat="1" x14ac:dyDescent="0.2">
      <c r="A87" s="13"/>
      <c r="B87" s="45" t="s">
        <v>9</v>
      </c>
      <c r="C87" s="45"/>
      <c r="D87" s="46"/>
      <c r="E87" s="47"/>
      <c r="F87" s="15"/>
      <c r="G87" s="41"/>
      <c r="H87" s="42"/>
      <c r="I87" s="42"/>
      <c r="J87" s="41"/>
      <c r="K87" s="42"/>
      <c r="L87" s="48"/>
      <c r="M87" s="49">
        <f>SUM(M86:M86)</f>
        <v>0</v>
      </c>
      <c r="N87" s="49">
        <f>SUM(N86:N86)</f>
        <v>0</v>
      </c>
      <c r="O87" s="49">
        <f>SUM(O86:O86)</f>
        <v>0</v>
      </c>
      <c r="P87" s="49">
        <f>SUM(P86:P86)</f>
        <v>0</v>
      </c>
      <c r="Q87" s="49">
        <f>SUM(Q86:Q86)</f>
        <v>0</v>
      </c>
    </row>
    <row r="88" spans="1:21" s="10" customFormat="1" x14ac:dyDescent="0.2">
      <c r="A88" s="13"/>
      <c r="B88" s="39"/>
      <c r="C88" s="39"/>
      <c r="D88" s="14"/>
      <c r="E88" s="47"/>
      <c r="F88" s="15"/>
      <c r="G88" s="53"/>
      <c r="H88" s="54"/>
      <c r="I88" s="54"/>
      <c r="J88" s="53"/>
      <c r="K88" s="54"/>
      <c r="L88" s="55" t="s">
        <v>12</v>
      </c>
      <c r="M88" s="56"/>
      <c r="N88" s="57"/>
      <c r="O88" s="57"/>
      <c r="P88" s="58"/>
      <c r="Q88" s="59">
        <f>SUM(Q87:Q87)</f>
        <v>0</v>
      </c>
    </row>
    <row r="89" spans="1:21" s="10" customFormat="1" x14ac:dyDescent="0.2">
      <c r="A89" s="13"/>
      <c r="B89" s="39"/>
      <c r="C89" s="39"/>
      <c r="D89" s="14"/>
      <c r="E89" s="47"/>
      <c r="F89" s="15"/>
      <c r="G89" s="53"/>
      <c r="H89" s="54"/>
      <c r="I89" s="54"/>
      <c r="J89" s="53"/>
      <c r="K89" s="54"/>
      <c r="L89" s="55" t="s">
        <v>13</v>
      </c>
      <c r="M89" s="52"/>
      <c r="N89" s="52">
        <v>0.21</v>
      </c>
      <c r="O89" s="57"/>
      <c r="P89" s="58"/>
      <c r="Q89" s="59">
        <f>Q88*N89</f>
        <v>0</v>
      </c>
    </row>
    <row r="90" spans="1:21" s="10" customFormat="1" x14ac:dyDescent="0.2">
      <c r="A90" s="13"/>
      <c r="B90" s="39"/>
      <c r="C90" s="39"/>
      <c r="D90" s="14"/>
      <c r="E90" s="47"/>
      <c r="F90" s="15"/>
      <c r="G90" s="53"/>
      <c r="H90" s="54"/>
      <c r="I90" s="54"/>
      <c r="J90" s="53"/>
      <c r="K90" s="54"/>
      <c r="L90" s="55" t="s">
        <v>14</v>
      </c>
      <c r="M90" s="56"/>
      <c r="N90" s="57"/>
      <c r="O90" s="57"/>
      <c r="P90" s="58"/>
      <c r="Q90" s="59">
        <f>Q88+Q89</f>
        <v>0</v>
      </c>
      <c r="T90" s="61"/>
    </row>
    <row r="91" spans="1:21" x14ac:dyDescent="0.2">
      <c r="N91" s="1"/>
    </row>
  </sheetData>
  <mergeCells count="7">
    <mergeCell ref="M6:Q6"/>
    <mergeCell ref="A6:A7"/>
    <mergeCell ref="B6:B7"/>
    <mergeCell ref="D6:D7"/>
    <mergeCell ref="E6:E7"/>
    <mergeCell ref="F6:F7"/>
    <mergeCell ref="G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37"/>
  <sheetViews>
    <sheetView tabSelected="1" zoomScale="90" zoomScaleNormal="90" zoomScaleSheetLayoutView="115" workbookViewId="0">
      <selection activeCell="D39" sqref="D39"/>
    </sheetView>
  </sheetViews>
  <sheetFormatPr defaultColWidth="9.140625" defaultRowHeight="12.75" outlineLevelCol="1" x14ac:dyDescent="0.2"/>
  <cols>
    <col min="1" max="1" width="3.42578125" style="3" customWidth="1"/>
    <col min="2" max="2" width="53.85546875" style="66" customWidth="1"/>
    <col min="3" max="3" width="13.140625" style="66" customWidth="1"/>
    <col min="4" max="4" width="7.85546875" style="1" customWidth="1"/>
    <col min="5" max="5" width="5.140625" style="1" customWidth="1"/>
    <col min="6" max="6" width="10.140625" style="1" customWidth="1"/>
    <col min="7" max="7" width="7" style="1" hidden="1" customWidth="1" outlineLevel="1"/>
    <col min="8" max="8" width="7.7109375" style="1" hidden="1" customWidth="1" outlineLevel="1"/>
    <col min="9" max="9" width="8.42578125" style="1" customWidth="1" collapsed="1"/>
    <col min="10" max="10" width="9.28515625" style="1" bestFit="1" customWidth="1"/>
    <col min="11" max="11" width="9.42578125" style="1" customWidth="1"/>
    <col min="12" max="12" width="10.140625" style="1" customWidth="1"/>
    <col min="13" max="13" width="9.42578125" style="1" customWidth="1"/>
    <col min="14" max="14" width="9.7109375" style="4" customWidth="1"/>
    <col min="15" max="15" width="9.28515625" style="1" customWidth="1"/>
    <col min="16" max="16" width="8.7109375" style="1" customWidth="1"/>
    <col min="17" max="17" width="10.28515625" style="1" customWidth="1"/>
    <col min="18" max="16384" width="9.140625" style="1"/>
  </cols>
  <sheetData>
    <row r="1" spans="1:17" ht="15.75" x14ac:dyDescent="0.2">
      <c r="A1" s="658" t="s">
        <v>1521</v>
      </c>
      <c r="F1" s="4"/>
      <c r="M1" s="4"/>
      <c r="N1" s="1"/>
      <c r="Q1" s="659"/>
    </row>
    <row r="2" spans="1:17" ht="15.75" x14ac:dyDescent="0.2">
      <c r="A2" s="658" t="s">
        <v>1522</v>
      </c>
      <c r="B2" s="67"/>
      <c r="C2" s="67"/>
      <c r="D2" s="6"/>
      <c r="E2" s="6"/>
      <c r="F2" s="6"/>
      <c r="G2" s="6"/>
      <c r="I2" s="5"/>
      <c r="J2" s="5"/>
      <c r="K2" s="5"/>
      <c r="L2" s="5"/>
      <c r="Q2" s="659"/>
    </row>
    <row r="3" spans="1:17" ht="18" customHeight="1" x14ac:dyDescent="0.2">
      <c r="A3" s="658"/>
      <c r="B3" s="67"/>
      <c r="C3" s="67"/>
      <c r="D3" s="6"/>
      <c r="E3" s="6"/>
      <c r="F3" s="6"/>
      <c r="G3" s="6"/>
      <c r="I3" s="5"/>
      <c r="J3" s="5"/>
      <c r="K3" s="5"/>
      <c r="L3" s="5"/>
      <c r="Q3" s="659"/>
    </row>
    <row r="4" spans="1:17" x14ac:dyDescent="0.2">
      <c r="B4" s="67"/>
      <c r="C4" s="67"/>
      <c r="D4" s="6"/>
      <c r="E4" s="5" t="s">
        <v>1523</v>
      </c>
      <c r="F4" s="6"/>
      <c r="G4" s="6"/>
      <c r="I4" s="5"/>
      <c r="J4" s="5"/>
      <c r="K4" s="5"/>
      <c r="L4" s="5"/>
    </row>
    <row r="5" spans="1:17" x14ac:dyDescent="0.2">
      <c r="B5" s="67"/>
      <c r="C5" s="67"/>
      <c r="D5" s="6"/>
      <c r="E5" s="5"/>
      <c r="F5" s="6"/>
      <c r="G5" s="6"/>
      <c r="H5" s="5"/>
      <c r="I5" s="5"/>
      <c r="J5" s="5"/>
      <c r="K5" s="5"/>
      <c r="L5" s="5"/>
    </row>
    <row r="6" spans="1:17" x14ac:dyDescent="0.2">
      <c r="F6" s="4"/>
      <c r="N6" s="1"/>
      <c r="O6" s="7"/>
      <c r="P6" s="8"/>
    </row>
    <row r="7" spans="1:17" s="10" customFormat="1" x14ac:dyDescent="0.2">
      <c r="A7" s="668" t="s">
        <v>0</v>
      </c>
      <c r="B7" s="668" t="s">
        <v>18</v>
      </c>
      <c r="C7" s="650"/>
      <c r="D7" s="674" t="s">
        <v>6</v>
      </c>
      <c r="E7" s="674" t="s">
        <v>19</v>
      </c>
      <c r="F7" s="674" t="s">
        <v>20</v>
      </c>
      <c r="G7" s="668" t="s">
        <v>1</v>
      </c>
      <c r="H7" s="668"/>
      <c r="I7" s="668"/>
      <c r="J7" s="668"/>
      <c r="K7" s="668"/>
      <c r="L7" s="668"/>
      <c r="M7" s="668" t="s">
        <v>2</v>
      </c>
      <c r="N7" s="668"/>
      <c r="O7" s="668"/>
      <c r="P7" s="668"/>
      <c r="Q7" s="668"/>
    </row>
    <row r="8" spans="1:17" s="10" customFormat="1" ht="96.75" customHeight="1" x14ac:dyDescent="0.2">
      <c r="A8" s="668"/>
      <c r="B8" s="668"/>
      <c r="C8" s="650"/>
      <c r="D8" s="674"/>
      <c r="E8" s="674"/>
      <c r="F8" s="674"/>
      <c r="G8" s="657" t="s">
        <v>3</v>
      </c>
      <c r="H8" s="657" t="s">
        <v>1497</v>
      </c>
      <c r="I8" s="657" t="s">
        <v>1498</v>
      </c>
      <c r="J8" s="657" t="s">
        <v>1499</v>
      </c>
      <c r="K8" s="657" t="s">
        <v>1500</v>
      </c>
      <c r="L8" s="657" t="s">
        <v>1501</v>
      </c>
      <c r="M8" s="657" t="s">
        <v>4</v>
      </c>
      <c r="N8" s="657" t="s">
        <v>1502</v>
      </c>
      <c r="O8" s="657" t="s">
        <v>1499</v>
      </c>
      <c r="P8" s="657" t="s">
        <v>1500</v>
      </c>
      <c r="Q8" s="657" t="s">
        <v>1503</v>
      </c>
    </row>
    <row r="9" spans="1:17" x14ac:dyDescent="0.2">
      <c r="A9" s="9">
        <v>1</v>
      </c>
      <c r="B9" s="9">
        <v>2</v>
      </c>
      <c r="C9" s="9"/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11</v>
      </c>
      <c r="M9" s="9">
        <v>12</v>
      </c>
      <c r="N9" s="9">
        <v>13</v>
      </c>
      <c r="O9" s="9">
        <v>14</v>
      </c>
      <c r="P9" s="9">
        <v>15</v>
      </c>
      <c r="Q9" s="9">
        <v>16</v>
      </c>
    </row>
    <row r="10" spans="1:17" x14ac:dyDescent="0.2">
      <c r="A10" s="664"/>
      <c r="B10" s="664"/>
      <c r="C10" s="664"/>
      <c r="D10" s="664"/>
      <c r="E10" s="664"/>
      <c r="F10" s="664"/>
      <c r="G10" s="664"/>
      <c r="H10" s="664"/>
      <c r="I10" s="664"/>
      <c r="J10" s="664"/>
      <c r="K10" s="664"/>
      <c r="L10" s="664"/>
      <c r="M10" s="664"/>
      <c r="N10" s="664"/>
      <c r="O10" s="664"/>
      <c r="P10" s="664"/>
      <c r="Q10" s="664"/>
    </row>
    <row r="11" spans="1:17" s="10" customFormat="1" x14ac:dyDescent="0.2">
      <c r="A11" s="120"/>
      <c r="B11" s="655" t="s">
        <v>1448</v>
      </c>
      <c r="C11" s="653"/>
      <c r="D11" s="652"/>
      <c r="E11" s="60"/>
      <c r="F11" s="654"/>
      <c r="G11" s="76"/>
      <c r="H11" s="76"/>
      <c r="I11" s="12"/>
      <c r="J11" s="12"/>
      <c r="K11" s="12"/>
      <c r="L11" s="29">
        <f t="shared" ref="L11" si="0">SUM(I11:K11)</f>
        <v>0</v>
      </c>
      <c r="M11" s="29"/>
      <c r="N11" s="29">
        <f t="shared" ref="N11" si="1">F11*I11</f>
        <v>0</v>
      </c>
      <c r="O11" s="29">
        <f t="shared" ref="O11" si="2">F11*J11</f>
        <v>0</v>
      </c>
      <c r="P11" s="29">
        <f t="shared" ref="P11" si="3">F11*K11</f>
        <v>0</v>
      </c>
      <c r="Q11" s="29">
        <f t="shared" ref="Q11" si="4">SUM(N11:P11)</f>
        <v>0</v>
      </c>
    </row>
    <row r="12" spans="1:17" s="10" customFormat="1" x14ac:dyDescent="0.2">
      <c r="A12" s="120">
        <v>1</v>
      </c>
      <c r="B12" s="651" t="s">
        <v>1507</v>
      </c>
      <c r="C12" s="653">
        <v>50</v>
      </c>
      <c r="D12" s="652" t="s">
        <v>436</v>
      </c>
      <c r="E12" s="60"/>
      <c r="F12" s="653">
        <v>2</v>
      </c>
      <c r="G12" s="76"/>
      <c r="H12" s="76"/>
      <c r="I12" s="12"/>
      <c r="J12" s="12"/>
      <c r="K12" s="12"/>
      <c r="L12" s="29"/>
      <c r="M12" s="29"/>
      <c r="N12" s="29"/>
      <c r="O12" s="29"/>
      <c r="P12" s="29"/>
      <c r="Q12" s="29"/>
    </row>
    <row r="13" spans="1:17" s="10" customFormat="1" x14ac:dyDescent="0.2">
      <c r="A13" s="120">
        <v>2</v>
      </c>
      <c r="B13" s="656" t="s">
        <v>1047</v>
      </c>
      <c r="C13" s="653">
        <v>100</v>
      </c>
      <c r="D13" s="652" t="s">
        <v>436</v>
      </c>
      <c r="E13" s="60"/>
      <c r="F13" s="653">
        <v>2</v>
      </c>
      <c r="G13" s="76"/>
      <c r="H13" s="76"/>
      <c r="I13" s="12"/>
      <c r="J13" s="12"/>
      <c r="K13" s="12"/>
      <c r="L13" s="29"/>
      <c r="M13" s="29"/>
      <c r="N13" s="29"/>
      <c r="O13" s="29"/>
      <c r="P13" s="29"/>
      <c r="Q13" s="29"/>
    </row>
    <row r="14" spans="1:17" s="10" customFormat="1" x14ac:dyDescent="0.2">
      <c r="A14" s="120">
        <v>3</v>
      </c>
      <c r="B14" s="651" t="s">
        <v>1508</v>
      </c>
      <c r="C14" s="653">
        <v>100</v>
      </c>
      <c r="D14" s="652" t="s">
        <v>436</v>
      </c>
      <c r="E14" s="60"/>
      <c r="F14" s="653">
        <v>2</v>
      </c>
      <c r="G14" s="76"/>
      <c r="H14" s="76"/>
      <c r="I14" s="12"/>
      <c r="J14" s="12"/>
      <c r="K14" s="12"/>
      <c r="L14" s="29"/>
      <c r="M14" s="29"/>
      <c r="N14" s="29"/>
      <c r="O14" s="29"/>
      <c r="P14" s="29"/>
      <c r="Q14" s="29"/>
    </row>
    <row r="15" spans="1:17" s="10" customFormat="1" x14ac:dyDescent="0.2">
      <c r="A15" s="120">
        <v>4</v>
      </c>
      <c r="B15" s="651" t="s">
        <v>1509</v>
      </c>
      <c r="C15" s="653">
        <v>100</v>
      </c>
      <c r="D15" s="652" t="s">
        <v>436</v>
      </c>
      <c r="E15" s="60"/>
      <c r="F15" s="653">
        <v>1</v>
      </c>
      <c r="G15" s="76"/>
      <c r="H15" s="76"/>
      <c r="I15" s="12"/>
      <c r="J15" s="12"/>
      <c r="K15" s="12"/>
      <c r="L15" s="29"/>
      <c r="M15" s="29"/>
      <c r="N15" s="29"/>
      <c r="O15" s="29"/>
      <c r="P15" s="29"/>
      <c r="Q15" s="29"/>
    </row>
    <row r="16" spans="1:17" s="10" customFormat="1" x14ac:dyDescent="0.2">
      <c r="A16" s="120">
        <v>5</v>
      </c>
      <c r="B16" s="651" t="s">
        <v>1513</v>
      </c>
      <c r="C16" s="653">
        <v>50</v>
      </c>
      <c r="D16" s="652" t="s">
        <v>436</v>
      </c>
      <c r="E16" s="60"/>
      <c r="F16" s="653">
        <v>1</v>
      </c>
      <c r="G16" s="76"/>
      <c r="H16" s="76"/>
      <c r="I16" s="12"/>
      <c r="J16" s="12"/>
      <c r="K16" s="12"/>
      <c r="L16" s="29"/>
      <c r="M16" s="29"/>
      <c r="N16" s="29"/>
      <c r="O16" s="29"/>
      <c r="P16" s="29"/>
      <c r="Q16" s="29"/>
    </row>
    <row r="17" spans="1:18" s="10" customFormat="1" x14ac:dyDescent="0.2">
      <c r="A17" s="120">
        <v>6</v>
      </c>
      <c r="B17" s="651" t="s">
        <v>1514</v>
      </c>
      <c r="C17" s="653">
        <v>50</v>
      </c>
      <c r="D17" s="652" t="s">
        <v>436</v>
      </c>
      <c r="E17" s="60"/>
      <c r="F17" s="653">
        <v>1</v>
      </c>
      <c r="G17" s="76"/>
      <c r="H17" s="76"/>
      <c r="I17" s="12"/>
      <c r="J17" s="12"/>
      <c r="K17" s="12"/>
      <c r="L17" s="29"/>
      <c r="M17" s="29"/>
      <c r="N17" s="29"/>
      <c r="O17" s="29"/>
      <c r="P17" s="29"/>
      <c r="Q17" s="29"/>
    </row>
    <row r="18" spans="1:18" s="10" customFormat="1" x14ac:dyDescent="0.2">
      <c r="A18" s="120">
        <v>7</v>
      </c>
      <c r="B18" s="651" t="s">
        <v>1449</v>
      </c>
      <c r="C18" s="653">
        <v>100</v>
      </c>
      <c r="D18" s="652" t="s">
        <v>436</v>
      </c>
      <c r="E18" s="60"/>
      <c r="F18" s="653">
        <v>2</v>
      </c>
      <c r="G18" s="76"/>
      <c r="H18" s="76"/>
      <c r="I18" s="12"/>
      <c r="J18" s="12"/>
      <c r="K18" s="12"/>
      <c r="L18" s="29"/>
      <c r="M18" s="29"/>
      <c r="N18" s="29"/>
      <c r="O18" s="29"/>
      <c r="P18" s="29"/>
      <c r="Q18" s="29"/>
    </row>
    <row r="19" spans="1:18" s="10" customFormat="1" x14ac:dyDescent="0.2">
      <c r="A19" s="120">
        <v>8</v>
      </c>
      <c r="B19" s="651" t="s">
        <v>1510</v>
      </c>
      <c r="C19" s="653">
        <v>100</v>
      </c>
      <c r="D19" s="652" t="s">
        <v>436</v>
      </c>
      <c r="E19" s="60"/>
      <c r="F19" s="653">
        <v>1</v>
      </c>
      <c r="G19" s="76"/>
      <c r="H19" s="76"/>
      <c r="I19" s="12"/>
      <c r="J19" s="12"/>
      <c r="K19" s="12"/>
      <c r="L19" s="29"/>
      <c r="M19" s="29"/>
      <c r="N19" s="29"/>
      <c r="O19" s="29"/>
      <c r="P19" s="29"/>
      <c r="Q19" s="29"/>
    </row>
    <row r="20" spans="1:18" s="10" customFormat="1" x14ac:dyDescent="0.2">
      <c r="A20" s="120">
        <v>9</v>
      </c>
      <c r="B20" s="651" t="s">
        <v>1518</v>
      </c>
      <c r="C20" s="653">
        <v>50</v>
      </c>
      <c r="D20" s="652" t="s">
        <v>436</v>
      </c>
      <c r="E20" s="60"/>
      <c r="F20" s="653">
        <v>1</v>
      </c>
      <c r="G20" s="76"/>
      <c r="H20" s="76"/>
      <c r="I20" s="12"/>
      <c r="J20" s="12"/>
      <c r="K20" s="12"/>
      <c r="L20" s="29"/>
      <c r="M20" s="29"/>
      <c r="N20" s="29"/>
      <c r="O20" s="29"/>
      <c r="P20" s="29"/>
      <c r="Q20" s="29"/>
    </row>
    <row r="21" spans="1:18" s="10" customFormat="1" x14ac:dyDescent="0.2">
      <c r="A21" s="120">
        <v>10</v>
      </c>
      <c r="B21" s="651" t="s">
        <v>1511</v>
      </c>
      <c r="C21" s="653" t="s">
        <v>1512</v>
      </c>
      <c r="D21" s="652" t="s">
        <v>436</v>
      </c>
      <c r="E21" s="60"/>
      <c r="F21" s="653">
        <v>2</v>
      </c>
      <c r="G21" s="76"/>
      <c r="H21" s="76"/>
      <c r="I21" s="12"/>
      <c r="J21" s="12"/>
      <c r="K21" s="12"/>
      <c r="L21" s="29"/>
      <c r="M21" s="29"/>
      <c r="N21" s="29"/>
      <c r="O21" s="29"/>
      <c r="P21" s="29"/>
      <c r="Q21" s="29"/>
    </row>
    <row r="22" spans="1:18" s="10" customFormat="1" x14ac:dyDescent="0.2">
      <c r="A22" s="120">
        <v>12</v>
      </c>
      <c r="B22" s="651" t="s">
        <v>1048</v>
      </c>
      <c r="C22" s="653">
        <v>25</v>
      </c>
      <c r="D22" s="652" t="s">
        <v>436</v>
      </c>
      <c r="E22" s="60"/>
      <c r="F22" s="653">
        <v>2</v>
      </c>
      <c r="G22" s="76"/>
      <c r="H22" s="76"/>
      <c r="I22" s="12"/>
      <c r="J22" s="12"/>
      <c r="K22" s="12"/>
      <c r="L22" s="29"/>
      <c r="M22" s="29"/>
      <c r="N22" s="29"/>
      <c r="O22" s="29"/>
      <c r="P22" s="29"/>
      <c r="Q22" s="29"/>
    </row>
    <row r="23" spans="1:18" s="10" customFormat="1" x14ac:dyDescent="0.2">
      <c r="A23" s="120">
        <v>13</v>
      </c>
      <c r="B23" s="651" t="s">
        <v>1516</v>
      </c>
      <c r="C23" s="653">
        <v>50</v>
      </c>
      <c r="D23" s="652" t="s">
        <v>436</v>
      </c>
      <c r="E23" s="60"/>
      <c r="F23" s="653">
        <v>1</v>
      </c>
      <c r="G23" s="76"/>
      <c r="H23" s="76"/>
      <c r="I23" s="12"/>
      <c r="J23" s="12"/>
      <c r="K23" s="12"/>
      <c r="L23" s="29"/>
      <c r="M23" s="29"/>
      <c r="N23" s="29"/>
      <c r="O23" s="29"/>
      <c r="P23" s="29"/>
      <c r="Q23" s="29"/>
    </row>
    <row r="24" spans="1:18" s="663" customFormat="1" x14ac:dyDescent="0.2">
      <c r="A24" s="120">
        <v>14</v>
      </c>
      <c r="B24" s="660" t="s">
        <v>1450</v>
      </c>
      <c r="C24" s="661">
        <v>100</v>
      </c>
      <c r="D24" s="662" t="s">
        <v>518</v>
      </c>
      <c r="E24" s="60"/>
      <c r="F24" s="661">
        <v>1</v>
      </c>
      <c r="G24" s="159"/>
      <c r="H24" s="159"/>
      <c r="I24" s="133"/>
      <c r="J24" s="133"/>
      <c r="K24" s="133"/>
      <c r="L24" s="154"/>
      <c r="M24" s="154"/>
      <c r="N24" s="154"/>
      <c r="O24" s="154"/>
      <c r="P24" s="154"/>
      <c r="Q24" s="154"/>
    </row>
    <row r="25" spans="1:18" s="10" customFormat="1" x14ac:dyDescent="0.2">
      <c r="A25" s="120">
        <v>15</v>
      </c>
      <c r="B25" s="651" t="s">
        <v>1517</v>
      </c>
      <c r="C25" s="653">
        <v>25</v>
      </c>
      <c r="D25" s="652" t="s">
        <v>518</v>
      </c>
      <c r="E25" s="60"/>
      <c r="F25" s="653">
        <v>1</v>
      </c>
      <c r="G25" s="76"/>
      <c r="H25" s="76"/>
      <c r="I25" s="12"/>
      <c r="J25" s="12"/>
      <c r="K25" s="12"/>
      <c r="L25" s="29"/>
      <c r="M25" s="29"/>
      <c r="N25" s="29"/>
      <c r="O25" s="29"/>
      <c r="P25" s="29"/>
      <c r="Q25" s="29"/>
    </row>
    <row r="26" spans="1:18" s="10" customFormat="1" ht="25.5" x14ac:dyDescent="0.2">
      <c r="A26" s="120">
        <v>16</v>
      </c>
      <c r="B26" s="651" t="s">
        <v>1519</v>
      </c>
      <c r="C26" s="653">
        <v>25</v>
      </c>
      <c r="D26" s="652" t="s">
        <v>518</v>
      </c>
      <c r="E26" s="60"/>
      <c r="F26" s="653">
        <v>1</v>
      </c>
      <c r="G26" s="76" t="s">
        <v>1506</v>
      </c>
      <c r="H26" s="76"/>
      <c r="I26" s="12"/>
      <c r="J26" s="12"/>
      <c r="K26" s="12"/>
      <c r="L26" s="29"/>
      <c r="M26" s="29"/>
      <c r="N26" s="29"/>
      <c r="O26" s="29"/>
      <c r="P26" s="29"/>
      <c r="Q26" s="29"/>
    </row>
    <row r="27" spans="1:18" s="10" customFormat="1" x14ac:dyDescent="0.2">
      <c r="A27" s="120">
        <v>17</v>
      </c>
      <c r="B27" s="651" t="s">
        <v>1515</v>
      </c>
      <c r="C27" s="653">
        <v>25</v>
      </c>
      <c r="D27" s="652" t="s">
        <v>661</v>
      </c>
      <c r="E27" s="60"/>
      <c r="F27" s="653">
        <v>1</v>
      </c>
      <c r="G27" s="76"/>
      <c r="H27" s="76"/>
      <c r="I27" s="12"/>
      <c r="J27" s="12"/>
      <c r="K27" s="12"/>
      <c r="L27" s="29"/>
      <c r="M27" s="29"/>
      <c r="N27" s="29"/>
      <c r="O27" s="29"/>
      <c r="P27" s="29"/>
      <c r="Q27" s="29"/>
    </row>
    <row r="28" spans="1:18" s="10" customFormat="1" x14ac:dyDescent="0.2">
      <c r="A28" s="120">
        <v>18</v>
      </c>
      <c r="B28" s="651" t="s">
        <v>1049</v>
      </c>
      <c r="C28" s="653">
        <v>1</v>
      </c>
      <c r="D28" s="652" t="s">
        <v>518</v>
      </c>
      <c r="E28" s="60"/>
      <c r="F28" s="653">
        <v>1</v>
      </c>
      <c r="G28" s="76"/>
      <c r="H28" s="76"/>
      <c r="I28" s="12"/>
      <c r="J28" s="12"/>
      <c r="K28" s="12"/>
      <c r="L28" s="29"/>
      <c r="M28" s="29"/>
      <c r="N28" s="29"/>
      <c r="O28" s="29"/>
      <c r="P28" s="29"/>
      <c r="Q28" s="29"/>
    </row>
    <row r="29" spans="1:18" s="10" customFormat="1" x14ac:dyDescent="0.2">
      <c r="A29" s="120">
        <v>19</v>
      </c>
      <c r="B29" s="651" t="s">
        <v>1451</v>
      </c>
      <c r="C29" s="653">
        <v>1</v>
      </c>
      <c r="D29" s="652" t="s">
        <v>518</v>
      </c>
      <c r="E29" s="60"/>
      <c r="F29" s="653">
        <v>1</v>
      </c>
      <c r="G29" s="76"/>
      <c r="H29" s="76"/>
      <c r="I29" s="12"/>
      <c r="J29" s="12"/>
      <c r="K29" s="12"/>
      <c r="L29" s="29"/>
      <c r="M29" s="29"/>
      <c r="N29" s="29"/>
      <c r="O29" s="29"/>
      <c r="P29" s="29"/>
      <c r="Q29" s="29"/>
    </row>
    <row r="30" spans="1:18" s="10" customFormat="1" x14ac:dyDescent="0.2">
      <c r="A30" s="120">
        <v>20</v>
      </c>
      <c r="B30" s="651" t="s">
        <v>1524</v>
      </c>
      <c r="C30" s="653">
        <v>1</v>
      </c>
      <c r="D30" s="652" t="s">
        <v>518</v>
      </c>
      <c r="E30" s="60"/>
      <c r="F30" s="653">
        <v>1</v>
      </c>
      <c r="G30" s="76"/>
      <c r="H30" s="76"/>
      <c r="I30" s="12"/>
      <c r="J30" s="12"/>
      <c r="K30" s="12"/>
      <c r="L30" s="29"/>
      <c r="M30" s="29"/>
      <c r="N30" s="29"/>
      <c r="O30" s="29"/>
      <c r="P30" s="29"/>
      <c r="Q30" s="29"/>
    </row>
    <row r="31" spans="1:18" s="10" customFormat="1" x14ac:dyDescent="0.2">
      <c r="A31" s="120">
        <v>21</v>
      </c>
      <c r="B31" s="651" t="s">
        <v>1520</v>
      </c>
      <c r="C31" s="653">
        <v>1</v>
      </c>
      <c r="D31" s="652" t="s">
        <v>518</v>
      </c>
      <c r="E31" s="60"/>
      <c r="F31" s="653">
        <v>1</v>
      </c>
      <c r="G31" s="76"/>
      <c r="H31" s="76"/>
      <c r="I31" s="12"/>
      <c r="J31" s="12"/>
      <c r="K31" s="12"/>
      <c r="L31" s="29"/>
      <c r="M31" s="29"/>
      <c r="N31" s="29"/>
      <c r="O31" s="29"/>
      <c r="P31" s="29"/>
      <c r="Q31" s="29"/>
    </row>
    <row r="32" spans="1:18" s="2" customFormat="1" x14ac:dyDescent="0.2">
      <c r="A32" s="155"/>
      <c r="B32" s="207"/>
      <c r="C32" s="207"/>
      <c r="D32" s="129" t="s">
        <v>7</v>
      </c>
      <c r="E32" s="208"/>
      <c r="F32" s="183"/>
      <c r="G32" s="183"/>
      <c r="H32" s="183"/>
      <c r="I32" s="37"/>
      <c r="J32" s="36"/>
      <c r="K32" s="37"/>
      <c r="L32" s="37"/>
      <c r="M32" s="38"/>
      <c r="N32" s="38"/>
      <c r="O32" s="38"/>
      <c r="P32" s="38"/>
      <c r="Q32" s="38"/>
      <c r="R32" s="1"/>
    </row>
    <row r="33" spans="1:17" s="10" customFormat="1" x14ac:dyDescent="0.2">
      <c r="A33" s="13"/>
      <c r="B33" s="45" t="s">
        <v>9</v>
      </c>
      <c r="C33" s="45"/>
      <c r="D33" s="46"/>
      <c r="E33" s="47"/>
      <c r="F33" s="15"/>
      <c r="G33" s="41"/>
      <c r="H33" s="42"/>
      <c r="I33" s="42"/>
      <c r="J33" s="41"/>
      <c r="K33" s="42"/>
      <c r="L33" s="48"/>
      <c r="M33" s="49"/>
      <c r="N33" s="49"/>
      <c r="O33" s="49"/>
      <c r="P33" s="49"/>
      <c r="Q33" s="49"/>
    </row>
    <row r="34" spans="1:17" s="10" customFormat="1" x14ac:dyDescent="0.2">
      <c r="A34" s="13"/>
      <c r="B34" s="39"/>
      <c r="C34" s="39"/>
      <c r="D34" s="14"/>
      <c r="E34" s="47"/>
      <c r="F34" s="15"/>
      <c r="G34" s="53"/>
      <c r="H34" s="54"/>
      <c r="I34" s="54"/>
      <c r="J34" s="53"/>
      <c r="K34" s="54"/>
      <c r="L34" s="55" t="s">
        <v>1504</v>
      </c>
      <c r="M34" s="56"/>
      <c r="N34" s="57"/>
      <c r="O34" s="57"/>
      <c r="P34" s="58"/>
      <c r="Q34" s="59"/>
    </row>
    <row r="35" spans="1:17" x14ac:dyDescent="0.2">
      <c r="N35" s="1"/>
    </row>
    <row r="37" spans="1:17" x14ac:dyDescent="0.2">
      <c r="B37" s="66" t="s">
        <v>1505</v>
      </c>
      <c r="Q37" s="8"/>
    </row>
  </sheetData>
  <mergeCells count="7">
    <mergeCell ref="M7:Q7"/>
    <mergeCell ref="A7:A8"/>
    <mergeCell ref="B7:B8"/>
    <mergeCell ref="D7:D8"/>
    <mergeCell ref="E7:E8"/>
    <mergeCell ref="F7:F8"/>
    <mergeCell ref="G7:L7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71" fitToHeight="2" orientation="landscape" r:id="rId1"/>
  <headerFooter>
    <oddFooter>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T51"/>
  <sheetViews>
    <sheetView view="pageBreakPreview" zoomScale="85" zoomScaleNormal="100" zoomScaleSheetLayoutView="85" workbookViewId="0">
      <selection activeCell="S39" sqref="S39"/>
    </sheetView>
  </sheetViews>
  <sheetFormatPr defaultColWidth="9.140625" defaultRowHeight="12.75" x14ac:dyDescent="0.2"/>
  <cols>
    <col min="1" max="1" width="3.42578125" style="3" customWidth="1"/>
    <col min="2" max="2" width="61" style="66" customWidth="1"/>
    <col min="3" max="3" width="9.28515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#REF!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99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P50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96.7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10" customFormat="1" x14ac:dyDescent="0.2">
      <c r="A9" s="120" t="s">
        <v>30</v>
      </c>
      <c r="B9" s="132"/>
      <c r="C9" s="60"/>
      <c r="D9" s="60"/>
      <c r="E9" s="124"/>
      <c r="F9" s="133"/>
      <c r="G9" s="134"/>
      <c r="H9" s="12"/>
      <c r="I9" s="12"/>
      <c r="J9" s="12"/>
      <c r="K9" s="12"/>
      <c r="L9" s="12"/>
      <c r="M9" s="12"/>
      <c r="N9" s="12"/>
      <c r="O9" s="12"/>
      <c r="P9" s="12"/>
    </row>
    <row r="10" spans="1:20" s="10" customFormat="1" x14ac:dyDescent="0.2">
      <c r="A10" s="120" t="s">
        <v>31</v>
      </c>
      <c r="B10" s="242"/>
      <c r="C10" s="60"/>
      <c r="D10" s="60"/>
      <c r="E10" s="124"/>
      <c r="F10" s="76"/>
      <c r="G10" s="76"/>
      <c r="H10" s="29"/>
      <c r="I10" s="29"/>
      <c r="J10" s="29"/>
      <c r="K10" s="29"/>
      <c r="L10" s="29"/>
      <c r="M10" s="29"/>
      <c r="N10" s="29"/>
      <c r="O10" s="29"/>
      <c r="P10" s="29"/>
    </row>
    <row r="11" spans="1:20" s="10" customFormat="1" x14ac:dyDescent="0.2">
      <c r="A11" s="120"/>
      <c r="B11" s="344" t="s">
        <v>205</v>
      </c>
      <c r="C11" s="21"/>
      <c r="D11" s="21"/>
      <c r="E11" s="18"/>
      <c r="F11" s="76"/>
      <c r="G11" s="76"/>
      <c r="H11" s="29"/>
      <c r="I11" s="29"/>
      <c r="J11" s="29"/>
      <c r="K11" s="29"/>
      <c r="L11" s="29"/>
      <c r="M11" s="29"/>
      <c r="N11" s="29"/>
      <c r="O11" s="29"/>
      <c r="P11" s="29"/>
    </row>
    <row r="12" spans="1:20" s="10" customFormat="1" x14ac:dyDescent="0.2">
      <c r="A12" s="120" t="s">
        <v>32</v>
      </c>
      <c r="B12" s="329" t="s">
        <v>206</v>
      </c>
      <c r="C12" s="21" t="s">
        <v>29</v>
      </c>
      <c r="D12" s="21"/>
      <c r="E12" s="17">
        <v>2</v>
      </c>
      <c r="F12" s="76"/>
      <c r="G12" s="76"/>
      <c r="H12" s="12"/>
      <c r="I12" s="12"/>
      <c r="J12" s="12"/>
      <c r="K12" s="29"/>
      <c r="L12" s="29"/>
      <c r="M12" s="29"/>
      <c r="N12" s="29"/>
      <c r="O12" s="29"/>
      <c r="P12" s="29"/>
      <c r="R12" s="1"/>
      <c r="S12" s="1"/>
      <c r="T12" s="1"/>
    </row>
    <row r="13" spans="1:20" s="10" customFormat="1" x14ac:dyDescent="0.2">
      <c r="A13" s="120" t="s">
        <v>33</v>
      </c>
      <c r="B13" s="329" t="s">
        <v>207</v>
      </c>
      <c r="C13" s="216" t="s">
        <v>29</v>
      </c>
      <c r="D13" s="21"/>
      <c r="E13" s="378">
        <v>135</v>
      </c>
      <c r="F13" s="76"/>
      <c r="G13" s="76"/>
      <c r="H13" s="12"/>
      <c r="I13" s="12"/>
      <c r="J13" s="12"/>
      <c r="K13" s="29"/>
      <c r="L13" s="29"/>
      <c r="M13" s="29"/>
      <c r="N13" s="29"/>
      <c r="O13" s="29"/>
      <c r="P13" s="29"/>
      <c r="R13" s="1"/>
      <c r="S13" s="1"/>
      <c r="T13" s="1"/>
    </row>
    <row r="14" spans="1:20" s="10" customFormat="1" x14ac:dyDescent="0.2">
      <c r="A14" s="120" t="s">
        <v>34</v>
      </c>
      <c r="B14" s="373" t="s">
        <v>1091</v>
      </c>
      <c r="C14" s="216" t="s">
        <v>29</v>
      </c>
      <c r="D14" s="21"/>
      <c r="E14" s="379">
        <v>18</v>
      </c>
      <c r="F14" s="76"/>
      <c r="G14" s="76"/>
      <c r="H14" s="12"/>
      <c r="I14" s="12"/>
      <c r="J14" s="12"/>
      <c r="K14" s="29"/>
      <c r="L14" s="29"/>
      <c r="M14" s="29"/>
      <c r="N14" s="29"/>
      <c r="O14" s="29"/>
      <c r="P14" s="29"/>
      <c r="R14" s="1"/>
      <c r="S14" s="1"/>
      <c r="T14" s="1"/>
    </row>
    <row r="15" spans="1:20" s="10" customFormat="1" x14ac:dyDescent="0.2">
      <c r="A15" s="120" t="s">
        <v>35</v>
      </c>
      <c r="B15" s="329" t="s">
        <v>1399</v>
      </c>
      <c r="C15" s="216" t="s">
        <v>439</v>
      </c>
      <c r="D15" s="21"/>
      <c r="E15" s="379">
        <v>1</v>
      </c>
      <c r="F15" s="76"/>
      <c r="G15" s="76"/>
      <c r="H15" s="12"/>
      <c r="I15" s="12"/>
      <c r="J15" s="12"/>
      <c r="K15" s="29"/>
      <c r="L15" s="29"/>
      <c r="M15" s="29"/>
      <c r="N15" s="29"/>
      <c r="O15" s="29"/>
      <c r="P15" s="29"/>
      <c r="R15" s="1"/>
      <c r="S15" s="1"/>
      <c r="T15" s="1"/>
    </row>
    <row r="16" spans="1:20" s="10" customFormat="1" x14ac:dyDescent="0.2">
      <c r="A16" s="120" t="s">
        <v>36</v>
      </c>
      <c r="B16" s="329" t="s">
        <v>1400</v>
      </c>
      <c r="C16" s="216" t="s">
        <v>436</v>
      </c>
      <c r="D16" s="21"/>
      <c r="E16" s="379">
        <v>3</v>
      </c>
      <c r="F16" s="76"/>
      <c r="G16" s="76"/>
      <c r="H16" s="12"/>
      <c r="I16" s="12"/>
      <c r="J16" s="12"/>
      <c r="K16" s="29"/>
      <c r="L16" s="29"/>
      <c r="M16" s="29"/>
      <c r="N16" s="29"/>
      <c r="O16" s="29"/>
      <c r="P16" s="29"/>
      <c r="R16" s="1"/>
      <c r="S16" s="1"/>
      <c r="T16" s="1"/>
    </row>
    <row r="17" spans="1:20" s="10" customFormat="1" x14ac:dyDescent="0.2">
      <c r="A17" s="120" t="s">
        <v>37</v>
      </c>
      <c r="B17" s="371" t="s">
        <v>1087</v>
      </c>
      <c r="C17" s="216" t="s">
        <v>436</v>
      </c>
      <c r="D17" s="21"/>
      <c r="E17" s="379">
        <v>2</v>
      </c>
      <c r="F17" s="76"/>
      <c r="G17" s="76"/>
      <c r="H17" s="12"/>
      <c r="I17" s="12"/>
      <c r="J17" s="12"/>
      <c r="K17" s="29"/>
      <c r="L17" s="29"/>
      <c r="M17" s="29"/>
      <c r="N17" s="29"/>
      <c r="O17" s="29"/>
      <c r="P17" s="29"/>
      <c r="R17" s="1"/>
      <c r="S17" s="1"/>
      <c r="T17" s="1"/>
    </row>
    <row r="18" spans="1:20" s="10" customFormat="1" x14ac:dyDescent="0.2">
      <c r="A18" s="120" t="s">
        <v>38</v>
      </c>
      <c r="B18" s="371" t="s">
        <v>208</v>
      </c>
      <c r="C18" s="216" t="s">
        <v>436</v>
      </c>
      <c r="D18" s="21"/>
      <c r="E18" s="378">
        <v>2</v>
      </c>
      <c r="F18" s="76"/>
      <c r="G18" s="76"/>
      <c r="H18" s="12"/>
      <c r="I18" s="12"/>
      <c r="J18" s="12"/>
      <c r="K18" s="29"/>
      <c r="L18" s="29"/>
      <c r="M18" s="29"/>
      <c r="N18" s="29"/>
      <c r="O18" s="29"/>
      <c r="P18" s="29"/>
      <c r="R18" s="1"/>
      <c r="S18" s="1"/>
      <c r="T18" s="1"/>
    </row>
    <row r="19" spans="1:20" s="10" customFormat="1" x14ac:dyDescent="0.2">
      <c r="A19" s="120" t="s">
        <v>39</v>
      </c>
      <c r="B19" s="372" t="s">
        <v>209</v>
      </c>
      <c r="C19" s="247" t="s">
        <v>439</v>
      </c>
      <c r="D19" s="21"/>
      <c r="E19" s="378">
        <v>4</v>
      </c>
      <c r="F19" s="76"/>
      <c r="G19" s="76"/>
      <c r="H19" s="12"/>
      <c r="I19" s="12"/>
      <c r="J19" s="12"/>
      <c r="K19" s="29"/>
      <c r="L19" s="29"/>
      <c r="M19" s="29"/>
      <c r="N19" s="29"/>
      <c r="O19" s="29"/>
      <c r="P19" s="29"/>
      <c r="R19" s="1"/>
      <c r="S19" s="1"/>
      <c r="T19" s="1"/>
    </row>
    <row r="20" spans="1:20" s="10" customFormat="1" x14ac:dyDescent="0.2">
      <c r="A20" s="120" t="s">
        <v>40</v>
      </c>
      <c r="B20" s="372" t="s">
        <v>210</v>
      </c>
      <c r="C20" s="377" t="s">
        <v>439</v>
      </c>
      <c r="D20" s="21"/>
      <c r="E20" s="380">
        <v>6</v>
      </c>
      <c r="F20" s="76"/>
      <c r="G20" s="76"/>
      <c r="H20" s="12"/>
      <c r="I20" s="12"/>
      <c r="J20" s="12"/>
      <c r="K20" s="29"/>
      <c r="L20" s="29"/>
      <c r="M20" s="29"/>
      <c r="N20" s="29"/>
      <c r="O20" s="29"/>
      <c r="P20" s="29"/>
      <c r="R20" s="1"/>
      <c r="S20" s="1"/>
      <c r="T20" s="1"/>
    </row>
    <row r="21" spans="1:20" s="10" customFormat="1" x14ac:dyDescent="0.2">
      <c r="A21" s="120" t="s">
        <v>41</v>
      </c>
      <c r="B21" s="372" t="s">
        <v>211</v>
      </c>
      <c r="C21" s="377" t="s">
        <v>436</v>
      </c>
      <c r="D21" s="21"/>
      <c r="E21" s="380">
        <v>5</v>
      </c>
      <c r="F21" s="76"/>
      <c r="G21" s="76"/>
      <c r="H21" s="12"/>
      <c r="I21" s="12"/>
      <c r="J21" s="12"/>
      <c r="K21" s="29"/>
      <c r="L21" s="29"/>
      <c r="M21" s="29"/>
      <c r="N21" s="29"/>
      <c r="O21" s="29"/>
      <c r="P21" s="29"/>
      <c r="R21" s="1"/>
      <c r="S21" s="1"/>
      <c r="T21" s="1"/>
    </row>
    <row r="22" spans="1:20" s="10" customFormat="1" x14ac:dyDescent="0.2">
      <c r="A22" s="120" t="s">
        <v>42</v>
      </c>
      <c r="B22" s="372" t="s">
        <v>212</v>
      </c>
      <c r="C22" s="377" t="s">
        <v>436</v>
      </c>
      <c r="D22" s="21"/>
      <c r="E22" s="380">
        <v>3</v>
      </c>
      <c r="F22" s="76"/>
      <c r="G22" s="76"/>
      <c r="H22" s="12"/>
      <c r="I22" s="12"/>
      <c r="J22" s="12"/>
      <c r="K22" s="29"/>
      <c r="L22" s="29"/>
      <c r="M22" s="29"/>
      <c r="N22" s="29"/>
      <c r="O22" s="29"/>
      <c r="P22" s="29"/>
      <c r="R22" s="1"/>
      <c r="S22" s="1"/>
      <c r="T22" s="1"/>
    </row>
    <row r="23" spans="1:20" s="10" customFormat="1" x14ac:dyDescent="0.2">
      <c r="A23" s="120" t="s">
        <v>43</v>
      </c>
      <c r="B23" s="372" t="s">
        <v>213</v>
      </c>
      <c r="C23" s="377" t="s">
        <v>29</v>
      </c>
      <c r="D23" s="21"/>
      <c r="E23" s="380">
        <v>153</v>
      </c>
      <c r="F23" s="76"/>
      <c r="G23" s="76"/>
      <c r="H23" s="12"/>
      <c r="I23" s="12"/>
      <c r="J23" s="12"/>
      <c r="K23" s="29"/>
      <c r="L23" s="29"/>
      <c r="M23" s="29"/>
      <c r="N23" s="29"/>
      <c r="O23" s="29"/>
      <c r="P23" s="29"/>
      <c r="R23" s="1"/>
      <c r="S23" s="1"/>
      <c r="T23" s="1"/>
    </row>
    <row r="24" spans="1:20" s="10" customFormat="1" x14ac:dyDescent="0.2">
      <c r="A24" s="120" t="s">
        <v>44</v>
      </c>
      <c r="B24" s="373" t="s">
        <v>214</v>
      </c>
      <c r="C24" s="331" t="s">
        <v>29</v>
      </c>
      <c r="D24" s="21"/>
      <c r="E24" s="380">
        <v>153</v>
      </c>
      <c r="F24" s="76"/>
      <c r="G24" s="76"/>
      <c r="H24" s="12"/>
      <c r="I24" s="12"/>
      <c r="J24" s="12"/>
      <c r="K24" s="29"/>
      <c r="L24" s="29"/>
      <c r="M24" s="29"/>
      <c r="N24" s="29"/>
      <c r="O24" s="29"/>
      <c r="P24" s="29"/>
      <c r="R24" s="1"/>
      <c r="S24" s="1"/>
      <c r="T24" s="1"/>
    </row>
    <row r="25" spans="1:20" s="10" customFormat="1" x14ac:dyDescent="0.2">
      <c r="A25" s="120" t="s">
        <v>45</v>
      </c>
      <c r="B25" s="373" t="s">
        <v>215</v>
      </c>
      <c r="C25" s="331" t="s">
        <v>436</v>
      </c>
      <c r="D25" s="21"/>
      <c r="E25" s="380">
        <v>5</v>
      </c>
      <c r="F25" s="76"/>
      <c r="G25" s="76"/>
      <c r="H25" s="12"/>
      <c r="I25" s="12"/>
      <c r="J25" s="12"/>
      <c r="K25" s="29"/>
      <c r="L25" s="29"/>
      <c r="M25" s="29"/>
      <c r="N25" s="29"/>
      <c r="O25" s="29"/>
      <c r="P25" s="29"/>
      <c r="R25" s="1"/>
      <c r="S25" s="1"/>
      <c r="T25" s="1"/>
    </row>
    <row r="26" spans="1:20" s="10" customFormat="1" x14ac:dyDescent="0.2">
      <c r="A26" s="120" t="s">
        <v>46</v>
      </c>
      <c r="B26" s="374" t="s">
        <v>217</v>
      </c>
      <c r="C26" s="331"/>
      <c r="D26" s="21"/>
      <c r="E26" s="381"/>
      <c r="F26" s="76"/>
      <c r="G26" s="76"/>
      <c r="H26" s="12"/>
      <c r="I26" s="12"/>
      <c r="J26" s="12"/>
      <c r="K26" s="29"/>
      <c r="L26" s="29"/>
      <c r="M26" s="29"/>
      <c r="N26" s="29"/>
      <c r="O26" s="29"/>
      <c r="P26" s="29"/>
      <c r="R26" s="1"/>
      <c r="S26" s="1"/>
      <c r="T26" s="1"/>
    </row>
    <row r="27" spans="1:20" s="10" customFormat="1" x14ac:dyDescent="0.2">
      <c r="A27" s="120" t="s">
        <v>47</v>
      </c>
      <c r="B27" s="373" t="s">
        <v>218</v>
      </c>
      <c r="C27" s="331" t="s">
        <v>523</v>
      </c>
      <c r="D27" s="21"/>
      <c r="E27" s="380">
        <v>1</v>
      </c>
      <c r="F27" s="76"/>
      <c r="G27" s="76"/>
      <c r="H27" s="12"/>
      <c r="I27" s="12"/>
      <c r="J27" s="12"/>
      <c r="K27" s="29"/>
      <c r="L27" s="29"/>
      <c r="M27" s="29"/>
      <c r="N27" s="29"/>
      <c r="O27" s="29"/>
      <c r="P27" s="29"/>
      <c r="R27" s="1"/>
      <c r="S27" s="1"/>
      <c r="T27" s="1"/>
    </row>
    <row r="28" spans="1:20" s="10" customFormat="1" x14ac:dyDescent="0.2">
      <c r="A28" s="120" t="s">
        <v>48</v>
      </c>
      <c r="B28" s="373" t="s">
        <v>219</v>
      </c>
      <c r="C28" s="331" t="s">
        <v>523</v>
      </c>
      <c r="D28" s="21"/>
      <c r="E28" s="380">
        <v>1</v>
      </c>
      <c r="F28" s="76"/>
      <c r="G28" s="76"/>
      <c r="H28" s="12"/>
      <c r="I28" s="12"/>
      <c r="J28" s="12"/>
      <c r="K28" s="29"/>
      <c r="L28" s="29"/>
      <c r="M28" s="29"/>
      <c r="N28" s="29"/>
      <c r="O28" s="29"/>
      <c r="P28" s="29"/>
      <c r="R28" s="1"/>
      <c r="S28" s="1"/>
      <c r="T28" s="1"/>
    </row>
    <row r="29" spans="1:20" s="10" customFormat="1" x14ac:dyDescent="0.2">
      <c r="A29" s="120" t="s">
        <v>49</v>
      </c>
      <c r="B29" s="373" t="s">
        <v>220</v>
      </c>
      <c r="C29" s="509" t="s">
        <v>29</v>
      </c>
      <c r="D29" s="21"/>
      <c r="E29" s="510">
        <v>153</v>
      </c>
      <c r="F29" s="76"/>
      <c r="G29" s="76"/>
      <c r="H29" s="12"/>
      <c r="I29" s="12"/>
      <c r="J29" s="12"/>
      <c r="K29" s="29"/>
      <c r="L29" s="29"/>
      <c r="M29" s="29"/>
      <c r="N29" s="29"/>
      <c r="O29" s="29"/>
      <c r="P29" s="29"/>
      <c r="R29" s="1"/>
      <c r="S29" s="1"/>
      <c r="T29" s="1"/>
    </row>
    <row r="30" spans="1:20" s="10" customFormat="1" x14ac:dyDescent="0.2">
      <c r="A30" s="120" t="s">
        <v>50</v>
      </c>
      <c r="B30" s="373" t="s">
        <v>221</v>
      </c>
      <c r="C30" s="331" t="s">
        <v>29</v>
      </c>
      <c r="D30" s="21"/>
      <c r="E30" s="382">
        <v>153</v>
      </c>
      <c r="F30" s="76"/>
      <c r="G30" s="76"/>
      <c r="H30" s="12"/>
      <c r="I30" s="12"/>
      <c r="J30" s="12"/>
      <c r="K30" s="29"/>
      <c r="L30" s="29"/>
      <c r="M30" s="29"/>
      <c r="N30" s="29"/>
      <c r="O30" s="29"/>
      <c r="P30" s="29"/>
      <c r="R30" s="1"/>
      <c r="S30" s="1"/>
      <c r="T30" s="1"/>
    </row>
    <row r="31" spans="1:20" s="10" customFormat="1" x14ac:dyDescent="0.2">
      <c r="A31" s="120" t="s">
        <v>51</v>
      </c>
      <c r="B31" s="373" t="s">
        <v>1088</v>
      </c>
      <c r="C31" s="331" t="s">
        <v>439</v>
      </c>
      <c r="D31" s="21"/>
      <c r="E31" s="382">
        <v>2</v>
      </c>
      <c r="F31" s="76"/>
      <c r="G31" s="76"/>
      <c r="H31" s="12"/>
      <c r="I31" s="12"/>
      <c r="J31" s="12"/>
      <c r="K31" s="29"/>
      <c r="L31" s="29"/>
      <c r="M31" s="29"/>
      <c r="N31" s="29"/>
      <c r="O31" s="29"/>
      <c r="P31" s="29"/>
      <c r="R31" s="1"/>
      <c r="S31" s="1"/>
      <c r="T31" s="1"/>
    </row>
    <row r="32" spans="1:20" s="10" customFormat="1" x14ac:dyDescent="0.2">
      <c r="A32" s="120" t="s">
        <v>52</v>
      </c>
      <c r="B32" s="373" t="s">
        <v>222</v>
      </c>
      <c r="C32" s="331" t="s">
        <v>439</v>
      </c>
      <c r="D32" s="21"/>
      <c r="E32" s="380">
        <v>2</v>
      </c>
      <c r="F32" s="76"/>
      <c r="G32" s="76"/>
      <c r="H32" s="12"/>
      <c r="I32" s="12"/>
      <c r="J32" s="12"/>
      <c r="K32" s="29"/>
      <c r="L32" s="29"/>
      <c r="M32" s="29"/>
      <c r="N32" s="29"/>
      <c r="O32" s="29"/>
      <c r="P32" s="29"/>
      <c r="R32" s="1"/>
      <c r="S32" s="1"/>
      <c r="T32" s="1"/>
    </row>
    <row r="33" spans="1:20" s="10" customFormat="1" x14ac:dyDescent="0.2">
      <c r="A33" s="120" t="s">
        <v>53</v>
      </c>
      <c r="B33" s="373" t="s">
        <v>1401</v>
      </c>
      <c r="C33" s="331" t="s">
        <v>436</v>
      </c>
      <c r="D33" s="21"/>
      <c r="E33" s="380">
        <v>1</v>
      </c>
      <c r="F33" s="76"/>
      <c r="G33" s="76"/>
      <c r="H33" s="12"/>
      <c r="I33" s="12"/>
      <c r="J33" s="12"/>
      <c r="K33" s="29"/>
      <c r="L33" s="29"/>
      <c r="M33" s="29"/>
      <c r="N33" s="29"/>
      <c r="O33" s="29"/>
      <c r="P33" s="29"/>
      <c r="R33" s="1"/>
      <c r="S33" s="1"/>
      <c r="T33" s="1"/>
    </row>
    <row r="34" spans="1:20" s="10" customFormat="1" x14ac:dyDescent="0.2">
      <c r="A34" s="120" t="s">
        <v>54</v>
      </c>
      <c r="B34" s="373" t="s">
        <v>223</v>
      </c>
      <c r="C34" s="331" t="s">
        <v>29</v>
      </c>
      <c r="D34" s="21"/>
      <c r="E34" s="381">
        <v>153</v>
      </c>
      <c r="F34" s="76"/>
      <c r="G34" s="76"/>
      <c r="H34" s="12"/>
      <c r="I34" s="12"/>
      <c r="J34" s="12"/>
      <c r="K34" s="29"/>
      <c r="L34" s="29"/>
      <c r="M34" s="29"/>
      <c r="N34" s="29"/>
      <c r="O34" s="29"/>
      <c r="P34" s="29"/>
      <c r="R34" s="1"/>
      <c r="S34" s="1"/>
      <c r="T34" s="1"/>
    </row>
    <row r="35" spans="1:20" s="10" customFormat="1" x14ac:dyDescent="0.2">
      <c r="A35" s="120" t="s">
        <v>55</v>
      </c>
      <c r="B35" s="373" t="s">
        <v>224</v>
      </c>
      <c r="C35" s="331" t="s">
        <v>29</v>
      </c>
      <c r="D35" s="21"/>
      <c r="E35" s="382">
        <v>153</v>
      </c>
      <c r="F35" s="76"/>
      <c r="G35" s="76"/>
      <c r="H35" s="12"/>
      <c r="I35" s="12"/>
      <c r="J35" s="12"/>
      <c r="K35" s="29"/>
      <c r="L35" s="29"/>
      <c r="M35" s="29"/>
      <c r="N35" s="29"/>
      <c r="O35" s="29"/>
      <c r="P35" s="29"/>
      <c r="R35" s="1"/>
      <c r="S35" s="1"/>
      <c r="T35" s="1"/>
    </row>
    <row r="36" spans="1:20" s="10" customFormat="1" x14ac:dyDescent="0.2">
      <c r="A36" s="120" t="s">
        <v>56</v>
      </c>
      <c r="B36" s="373" t="s">
        <v>225</v>
      </c>
      <c r="C36" s="331" t="s">
        <v>520</v>
      </c>
      <c r="D36" s="21"/>
      <c r="E36" s="382">
        <v>1</v>
      </c>
      <c r="F36" s="76"/>
      <c r="G36" s="76"/>
      <c r="H36" s="12"/>
      <c r="I36" s="12"/>
      <c r="J36" s="12"/>
      <c r="K36" s="29"/>
      <c r="L36" s="29"/>
      <c r="M36" s="29"/>
      <c r="N36" s="29"/>
      <c r="O36" s="29"/>
      <c r="P36" s="29"/>
      <c r="R36" s="1"/>
      <c r="S36" s="1"/>
      <c r="T36" s="1"/>
    </row>
    <row r="37" spans="1:20" s="10" customFormat="1" x14ac:dyDescent="0.2">
      <c r="A37" s="120" t="s">
        <v>57</v>
      </c>
      <c r="B37" s="344" t="s">
        <v>1089</v>
      </c>
      <c r="C37" s="331"/>
      <c r="D37" s="21"/>
      <c r="E37" s="382"/>
      <c r="F37" s="76"/>
      <c r="G37" s="76"/>
      <c r="H37" s="12"/>
      <c r="I37" s="12"/>
      <c r="J37" s="12"/>
      <c r="K37" s="29"/>
      <c r="L37" s="29"/>
      <c r="M37" s="29"/>
      <c r="N37" s="29"/>
      <c r="O37" s="29"/>
      <c r="P37" s="29"/>
      <c r="R37" s="1"/>
      <c r="S37" s="1"/>
      <c r="T37" s="1"/>
    </row>
    <row r="38" spans="1:20" s="10" customFormat="1" x14ac:dyDescent="0.2">
      <c r="A38" s="120" t="s">
        <v>58</v>
      </c>
      <c r="B38" s="373" t="s">
        <v>1402</v>
      </c>
      <c r="C38" s="331" t="s">
        <v>29</v>
      </c>
      <c r="D38" s="21"/>
      <c r="E38" s="383">
        <v>100</v>
      </c>
      <c r="F38" s="76"/>
      <c r="G38" s="76"/>
      <c r="H38" s="12"/>
      <c r="I38" s="12"/>
      <c r="J38" s="12"/>
      <c r="K38" s="29"/>
      <c r="L38" s="29"/>
      <c r="M38" s="29"/>
      <c r="N38" s="29"/>
      <c r="O38" s="29"/>
      <c r="P38" s="29"/>
      <c r="R38" s="1"/>
      <c r="S38" s="1"/>
      <c r="T38" s="1"/>
    </row>
    <row r="39" spans="1:20" s="10" customFormat="1" x14ac:dyDescent="0.2">
      <c r="A39" s="120" t="s">
        <v>59</v>
      </c>
      <c r="B39" s="373" t="s">
        <v>1403</v>
      </c>
      <c r="C39" s="331" t="s">
        <v>29</v>
      </c>
      <c r="D39" s="21"/>
      <c r="E39" s="380">
        <v>15</v>
      </c>
      <c r="F39" s="76"/>
      <c r="G39" s="76"/>
      <c r="H39" s="12"/>
      <c r="I39" s="12"/>
      <c r="J39" s="12"/>
      <c r="K39" s="29"/>
      <c r="L39" s="29"/>
      <c r="M39" s="29"/>
      <c r="N39" s="29"/>
      <c r="O39" s="29"/>
      <c r="P39" s="29"/>
      <c r="R39" s="1"/>
      <c r="S39" s="1"/>
      <c r="T39" s="1"/>
    </row>
    <row r="40" spans="1:20" s="10" customFormat="1" x14ac:dyDescent="0.2">
      <c r="A40" s="120" t="s">
        <v>60</v>
      </c>
      <c r="B40" s="375" t="s">
        <v>186</v>
      </c>
      <c r="C40" s="331" t="s">
        <v>436</v>
      </c>
      <c r="D40" s="21"/>
      <c r="E40" s="380">
        <v>1</v>
      </c>
      <c r="F40" s="76"/>
      <c r="G40" s="76"/>
      <c r="H40" s="12"/>
      <c r="I40" s="12"/>
      <c r="J40" s="12"/>
      <c r="K40" s="29"/>
      <c r="L40" s="29"/>
      <c r="M40" s="29"/>
      <c r="N40" s="29"/>
      <c r="O40" s="29"/>
      <c r="P40" s="29"/>
      <c r="R40" s="1"/>
      <c r="S40" s="1"/>
      <c r="T40" s="1"/>
    </row>
    <row r="41" spans="1:20" s="10" customFormat="1" x14ac:dyDescent="0.2">
      <c r="A41" s="120" t="s">
        <v>61</v>
      </c>
      <c r="B41" s="344" t="s">
        <v>226</v>
      </c>
      <c r="C41" s="331"/>
      <c r="D41" s="21"/>
      <c r="E41" s="380"/>
      <c r="F41" s="76"/>
      <c r="G41" s="76"/>
      <c r="H41" s="12"/>
      <c r="I41" s="12"/>
      <c r="J41" s="12"/>
      <c r="K41" s="29"/>
      <c r="L41" s="29"/>
      <c r="M41" s="29"/>
      <c r="N41" s="29"/>
      <c r="O41" s="29"/>
      <c r="P41" s="29"/>
      <c r="R41" s="1"/>
      <c r="S41" s="1"/>
      <c r="T41" s="1"/>
    </row>
    <row r="42" spans="1:20" s="10" customFormat="1" ht="25.5" x14ac:dyDescent="0.2">
      <c r="A42" s="120" t="s">
        <v>62</v>
      </c>
      <c r="B42" s="373" t="s">
        <v>227</v>
      </c>
      <c r="C42" s="330" t="s">
        <v>29</v>
      </c>
      <c r="D42" s="21"/>
      <c r="E42" s="511">
        <v>153</v>
      </c>
      <c r="F42" s="76"/>
      <c r="G42" s="76"/>
      <c r="H42" s="12"/>
      <c r="I42" s="12"/>
      <c r="J42" s="12"/>
      <c r="K42" s="29"/>
      <c r="L42" s="29"/>
      <c r="M42" s="29"/>
      <c r="N42" s="29"/>
      <c r="O42" s="29"/>
      <c r="P42" s="29"/>
      <c r="R42" s="1"/>
      <c r="S42" s="1"/>
      <c r="T42" s="1"/>
    </row>
    <row r="43" spans="1:20" s="10" customFormat="1" ht="26.25" thickBot="1" x14ac:dyDescent="0.25">
      <c r="A43" s="120" t="s">
        <v>63</v>
      </c>
      <c r="B43" s="376" t="s">
        <v>228</v>
      </c>
      <c r="C43" s="331" t="s">
        <v>1090</v>
      </c>
      <c r="D43" s="21"/>
      <c r="E43" s="380">
        <v>1</v>
      </c>
      <c r="F43" s="76"/>
      <c r="G43" s="76"/>
      <c r="H43" s="12"/>
      <c r="I43" s="12"/>
      <c r="J43" s="12"/>
      <c r="K43" s="29"/>
      <c r="L43" s="29"/>
      <c r="M43" s="29"/>
      <c r="N43" s="29"/>
      <c r="O43" s="29"/>
      <c r="P43" s="29"/>
      <c r="R43" s="1"/>
      <c r="S43" s="1"/>
      <c r="T43" s="1"/>
    </row>
    <row r="44" spans="1:20" s="11" customFormat="1" ht="13.5" thickBot="1" x14ac:dyDescent="0.25">
      <c r="A44" s="120"/>
      <c r="B44" s="376"/>
      <c r="C44" s="332"/>
      <c r="D44" s="60"/>
      <c r="E44" s="384"/>
      <c r="F44" s="76"/>
      <c r="G44" s="76"/>
      <c r="H44" s="12"/>
      <c r="I44" s="12"/>
      <c r="J44" s="12"/>
      <c r="K44" s="29"/>
      <c r="L44" s="29"/>
      <c r="M44" s="29"/>
      <c r="N44" s="29"/>
      <c r="O44" s="29"/>
      <c r="P44" s="29"/>
    </row>
    <row r="45" spans="1:20" s="11" customFormat="1" x14ac:dyDescent="0.2">
      <c r="A45" s="120"/>
      <c r="B45" s="129"/>
      <c r="C45" s="60"/>
      <c r="D45" s="60"/>
      <c r="E45" s="124"/>
      <c r="F45" s="133"/>
      <c r="G45" s="134"/>
      <c r="H45" s="12"/>
      <c r="I45" s="12"/>
      <c r="J45" s="12"/>
      <c r="K45" s="12"/>
      <c r="L45" s="12"/>
      <c r="M45" s="12"/>
      <c r="N45" s="12"/>
      <c r="O45" s="12"/>
      <c r="P45" s="12"/>
    </row>
    <row r="46" spans="1:20" s="2" customFormat="1" x14ac:dyDescent="0.2">
      <c r="A46" s="25"/>
      <c r="B46" s="34"/>
      <c r="C46" s="24" t="s">
        <v>7</v>
      </c>
      <c r="D46" s="35"/>
      <c r="E46" s="36"/>
      <c r="F46" s="36"/>
      <c r="G46" s="36"/>
      <c r="H46" s="37"/>
      <c r="I46" s="36"/>
      <c r="J46" s="37"/>
      <c r="K46" s="37"/>
      <c r="L46" s="38">
        <f>SUM(L9:L45)</f>
        <v>0</v>
      </c>
      <c r="M46" s="38">
        <f>SUM(M9:M45)</f>
        <v>0</v>
      </c>
      <c r="N46" s="38">
        <f>SUM(N9:N45)</f>
        <v>0</v>
      </c>
      <c r="O46" s="38">
        <f>SUM(O9:O45)</f>
        <v>0</v>
      </c>
      <c r="P46" s="38">
        <f>SUM(P9:P45)</f>
        <v>0</v>
      </c>
      <c r="Q46" s="1"/>
    </row>
    <row r="47" spans="1:20" s="10" customFormat="1" x14ac:dyDescent="0.2">
      <c r="A47" s="13"/>
      <c r="B47" s="45" t="s">
        <v>9</v>
      </c>
      <c r="C47" s="46"/>
      <c r="D47" s="47"/>
      <c r="E47" s="15"/>
      <c r="F47" s="41"/>
      <c r="G47" s="42"/>
      <c r="H47" s="42"/>
      <c r="I47" s="41"/>
      <c r="J47" s="42"/>
      <c r="K47" s="48"/>
      <c r="L47" s="49">
        <f>SUM(L46:L46)</f>
        <v>0</v>
      </c>
      <c r="M47" s="49">
        <f>SUM(M46:M46)</f>
        <v>0</v>
      </c>
      <c r="N47" s="49">
        <f>SUM(N46:N46)</f>
        <v>0</v>
      </c>
      <c r="O47" s="49">
        <f>SUM(O46:O46)</f>
        <v>0</v>
      </c>
      <c r="P47" s="49">
        <f>SUM(P46:P46)</f>
        <v>0</v>
      </c>
    </row>
    <row r="48" spans="1:20" s="10" customFormat="1" x14ac:dyDescent="0.2">
      <c r="A48" s="13"/>
      <c r="B48" s="39"/>
      <c r="C48" s="14"/>
      <c r="D48" s="47"/>
      <c r="E48" s="15"/>
      <c r="F48" s="53"/>
      <c r="G48" s="54"/>
      <c r="H48" s="54"/>
      <c r="I48" s="53"/>
      <c r="J48" s="54"/>
      <c r="K48" s="55" t="s">
        <v>12</v>
      </c>
      <c r="L48" s="56"/>
      <c r="M48" s="57"/>
      <c r="N48" s="57"/>
      <c r="O48" s="58"/>
      <c r="P48" s="59">
        <f>SUM(P47:P47)</f>
        <v>0</v>
      </c>
    </row>
    <row r="49" spans="1:19" s="10" customFormat="1" x14ac:dyDescent="0.2">
      <c r="A49" s="13"/>
      <c r="B49" s="39"/>
      <c r="C49" s="14"/>
      <c r="D49" s="47"/>
      <c r="E49" s="15"/>
      <c r="F49" s="53"/>
      <c r="G49" s="54"/>
      <c r="H49" s="54"/>
      <c r="I49" s="53"/>
      <c r="J49" s="54"/>
      <c r="K49" s="55" t="s">
        <v>13</v>
      </c>
      <c r="L49" s="52"/>
      <c r="M49" s="52">
        <v>0.21</v>
      </c>
      <c r="N49" s="57"/>
      <c r="O49" s="58"/>
      <c r="P49" s="59">
        <f>P48*M49</f>
        <v>0</v>
      </c>
    </row>
    <row r="50" spans="1:19" s="10" customFormat="1" x14ac:dyDescent="0.2">
      <c r="A50" s="13"/>
      <c r="B50" s="39"/>
      <c r="C50" s="14"/>
      <c r="D50" s="47"/>
      <c r="E50" s="15"/>
      <c r="F50" s="53"/>
      <c r="G50" s="54"/>
      <c r="H50" s="54"/>
      <c r="I50" s="53"/>
      <c r="J50" s="54"/>
      <c r="K50" s="55" t="s">
        <v>14</v>
      </c>
      <c r="L50" s="56"/>
      <c r="M50" s="57"/>
      <c r="N50" s="57"/>
      <c r="O50" s="58"/>
      <c r="P50" s="59">
        <f>P48+P49</f>
        <v>0</v>
      </c>
      <c r="S50" s="61"/>
    </row>
    <row r="51" spans="1:19" x14ac:dyDescent="0.2">
      <c r="M51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Footer>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T36"/>
  <sheetViews>
    <sheetView view="pageBreakPreview" topLeftCell="A16" zoomScale="115" zoomScaleNormal="100" zoomScaleSheetLayoutView="115" workbookViewId="0">
      <selection activeCell="S39" sqref="S39"/>
    </sheetView>
  </sheetViews>
  <sheetFormatPr defaultColWidth="9.140625" defaultRowHeight="12.75" x14ac:dyDescent="0.2"/>
  <cols>
    <col min="1" max="1" width="3.42578125" style="3" customWidth="1"/>
    <col min="2" max="2" width="55.4257812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'4.8'!A2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100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P35</f>
        <v>0</v>
      </c>
      <c r="P5" s="1" t="s">
        <v>86</v>
      </c>
    </row>
    <row r="6" spans="1:20" ht="12.75" customHeight="1" x14ac:dyDescent="0.2">
      <c r="A6" s="665" t="s">
        <v>0</v>
      </c>
      <c r="B6" s="665" t="s">
        <v>18</v>
      </c>
      <c r="C6" s="666" t="s">
        <v>6</v>
      </c>
      <c r="D6" s="675" t="s">
        <v>19</v>
      </c>
      <c r="E6" s="666" t="s">
        <v>20</v>
      </c>
      <c r="F6" s="677" t="s">
        <v>1</v>
      </c>
      <c r="G6" s="678"/>
      <c r="H6" s="678"/>
      <c r="I6" s="678"/>
      <c r="J6" s="679"/>
      <c r="K6" s="9"/>
      <c r="L6" s="665" t="s">
        <v>2</v>
      </c>
      <c r="M6" s="665"/>
      <c r="N6" s="665"/>
      <c r="O6" s="665"/>
      <c r="P6" s="665"/>
    </row>
    <row r="7" spans="1:20" ht="99" customHeight="1" x14ac:dyDescent="0.2">
      <c r="A7" s="665"/>
      <c r="B7" s="665"/>
      <c r="C7" s="666"/>
      <c r="D7" s="676"/>
      <c r="E7" s="666"/>
      <c r="F7" s="111" t="s">
        <v>3</v>
      </c>
      <c r="G7" s="111" t="s">
        <v>163</v>
      </c>
      <c r="H7" s="111" t="s">
        <v>164</v>
      </c>
      <c r="I7" s="111" t="s">
        <v>165</v>
      </c>
      <c r="J7" s="111" t="s">
        <v>166</v>
      </c>
      <c r="K7" s="111" t="s">
        <v>167</v>
      </c>
      <c r="L7" s="111" t="s">
        <v>4</v>
      </c>
      <c r="M7" s="111" t="s">
        <v>168</v>
      </c>
      <c r="N7" s="111" t="s">
        <v>165</v>
      </c>
      <c r="O7" s="111" t="s">
        <v>166</v>
      </c>
      <c r="P7" s="111" t="s">
        <v>169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2" customFormat="1" x14ac:dyDescent="0.2">
      <c r="A9" s="25" t="s">
        <v>30</v>
      </c>
      <c r="B9" s="85" t="s">
        <v>229</v>
      </c>
      <c r="C9" s="26"/>
      <c r="D9" s="26"/>
      <c r="E9" s="27"/>
      <c r="F9" s="76"/>
      <c r="G9" s="76"/>
      <c r="H9" s="29"/>
      <c r="I9" s="29"/>
      <c r="J9" s="29"/>
      <c r="K9" s="29"/>
      <c r="L9" s="29"/>
      <c r="M9" s="29"/>
      <c r="N9" s="29"/>
      <c r="O9" s="29"/>
      <c r="P9" s="29"/>
    </row>
    <row r="10" spans="1:20" s="2" customFormat="1" x14ac:dyDescent="0.2">
      <c r="A10" s="25" t="s">
        <v>31</v>
      </c>
      <c r="B10" s="115" t="s">
        <v>230</v>
      </c>
      <c r="C10" s="26" t="s">
        <v>17</v>
      </c>
      <c r="D10" s="26">
        <v>1.1000000000000001</v>
      </c>
      <c r="E10" s="27">
        <f>18.4*1.1</f>
        <v>20.239999999999998</v>
      </c>
      <c r="F10" s="76"/>
      <c r="G10" s="76"/>
      <c r="H10" s="29"/>
      <c r="I10" s="29"/>
      <c r="J10" s="29"/>
      <c r="K10" s="29"/>
      <c r="L10" s="29"/>
      <c r="M10" s="29"/>
      <c r="N10" s="29"/>
      <c r="O10" s="29"/>
      <c r="P10" s="29"/>
      <c r="R10" s="1"/>
      <c r="S10" s="1"/>
      <c r="T10" s="1"/>
    </row>
    <row r="11" spans="1:20" s="2" customFormat="1" x14ac:dyDescent="0.2">
      <c r="A11" s="25" t="s">
        <v>32</v>
      </c>
      <c r="B11" s="115" t="s">
        <v>444</v>
      </c>
      <c r="C11" s="26" t="s">
        <v>17</v>
      </c>
      <c r="D11" s="26">
        <v>1.1000000000000001</v>
      </c>
      <c r="E11" s="27">
        <f>74.47*1.1</f>
        <v>81.917000000000002</v>
      </c>
      <c r="F11" s="76"/>
      <c r="G11" s="76"/>
      <c r="H11" s="29"/>
      <c r="I11" s="29"/>
      <c r="J11" s="29"/>
      <c r="K11" s="29"/>
      <c r="L11" s="29"/>
      <c r="M11" s="29"/>
      <c r="N11" s="29"/>
      <c r="O11" s="29"/>
      <c r="P11" s="29"/>
      <c r="R11" s="1"/>
      <c r="S11" s="1"/>
      <c r="T11" s="1"/>
    </row>
    <row r="12" spans="1:20" s="2" customFormat="1" x14ac:dyDescent="0.2">
      <c r="A12" s="25" t="s">
        <v>33</v>
      </c>
      <c r="B12" s="115" t="s">
        <v>231</v>
      </c>
      <c r="C12" s="26" t="s">
        <v>15</v>
      </c>
      <c r="D12" s="26">
        <v>1.1000000000000001</v>
      </c>
      <c r="E12" s="27">
        <f>4677.5*1.1</f>
        <v>5145.25</v>
      </c>
      <c r="F12" s="76"/>
      <c r="G12" s="76"/>
      <c r="H12" s="29"/>
      <c r="I12" s="29"/>
      <c r="J12" s="29"/>
      <c r="K12" s="29"/>
      <c r="L12" s="29"/>
      <c r="M12" s="29"/>
      <c r="N12" s="29"/>
      <c r="O12" s="29"/>
      <c r="P12" s="29"/>
      <c r="R12" s="1"/>
      <c r="S12" s="1"/>
      <c r="T12" s="1"/>
    </row>
    <row r="13" spans="1:20" s="2" customFormat="1" x14ac:dyDescent="0.2">
      <c r="A13" s="25"/>
      <c r="B13" s="115" t="s">
        <v>438</v>
      </c>
      <c r="C13" s="26" t="s">
        <v>5</v>
      </c>
      <c r="D13" s="26">
        <v>1.1000000000000001</v>
      </c>
      <c r="E13" s="27">
        <f>302.07*1.1</f>
        <v>332.27700000000004</v>
      </c>
      <c r="F13" s="76"/>
      <c r="G13" s="76"/>
      <c r="H13" s="29"/>
      <c r="I13" s="29"/>
      <c r="J13" s="29"/>
      <c r="K13" s="29"/>
      <c r="L13" s="29"/>
      <c r="M13" s="29"/>
      <c r="N13" s="29"/>
      <c r="O13" s="29"/>
      <c r="P13" s="29"/>
      <c r="R13" s="1"/>
      <c r="S13" s="1"/>
      <c r="T13" s="1"/>
    </row>
    <row r="14" spans="1:20" s="2" customFormat="1" x14ac:dyDescent="0.2">
      <c r="A14" s="25"/>
      <c r="B14" s="220" t="s">
        <v>440</v>
      </c>
      <c r="C14" s="26" t="s">
        <v>439</v>
      </c>
      <c r="D14" s="26">
        <v>1</v>
      </c>
      <c r="E14" s="27">
        <v>176</v>
      </c>
      <c r="F14" s="76"/>
      <c r="G14" s="76"/>
      <c r="H14" s="29"/>
      <c r="I14" s="29"/>
      <c r="J14" s="29"/>
      <c r="K14" s="29"/>
      <c r="L14" s="29"/>
      <c r="M14" s="29"/>
      <c r="N14" s="29"/>
      <c r="O14" s="29"/>
      <c r="P14" s="29"/>
      <c r="R14" s="1"/>
      <c r="S14" s="1"/>
      <c r="T14" s="1"/>
    </row>
    <row r="15" spans="1:20" s="2" customFormat="1" x14ac:dyDescent="0.2">
      <c r="A15" s="25"/>
      <c r="B15" s="220" t="s">
        <v>441</v>
      </c>
      <c r="C15" s="26" t="s">
        <v>439</v>
      </c>
      <c r="D15" s="26">
        <v>1</v>
      </c>
      <c r="E15" s="27">
        <v>120</v>
      </c>
      <c r="F15" s="76"/>
      <c r="G15" s="76"/>
      <c r="H15" s="29"/>
      <c r="I15" s="29"/>
      <c r="J15" s="29"/>
      <c r="K15" s="29"/>
      <c r="L15" s="29"/>
      <c r="M15" s="29"/>
      <c r="N15" s="29"/>
      <c r="O15" s="29"/>
      <c r="P15" s="29"/>
      <c r="R15" s="1"/>
      <c r="S15" s="1"/>
      <c r="T15" s="1"/>
    </row>
    <row r="16" spans="1:20" s="2" customFormat="1" x14ac:dyDescent="0.2">
      <c r="A16" s="25"/>
      <c r="B16" s="220" t="s">
        <v>442</v>
      </c>
      <c r="C16" s="26" t="s">
        <v>439</v>
      </c>
      <c r="D16" s="26">
        <v>1</v>
      </c>
      <c r="E16" s="27">
        <v>16</v>
      </c>
      <c r="F16" s="76"/>
      <c r="G16" s="76"/>
      <c r="H16" s="29"/>
      <c r="I16" s="29"/>
      <c r="J16" s="29"/>
      <c r="K16" s="29"/>
      <c r="L16" s="29"/>
      <c r="M16" s="29"/>
      <c r="N16" s="29"/>
      <c r="O16" s="29"/>
      <c r="P16" s="29"/>
      <c r="R16" s="1"/>
      <c r="S16" s="1"/>
      <c r="T16" s="1"/>
    </row>
    <row r="17" spans="1:20" s="2" customFormat="1" x14ac:dyDescent="0.2">
      <c r="A17" s="25" t="s">
        <v>34</v>
      </c>
      <c r="B17" s="85" t="s">
        <v>233</v>
      </c>
      <c r="C17" s="26"/>
      <c r="D17" s="26"/>
      <c r="E17" s="27"/>
      <c r="F17" s="76"/>
      <c r="G17" s="76"/>
      <c r="H17" s="29"/>
      <c r="I17" s="29"/>
      <c r="J17" s="29"/>
      <c r="K17" s="29"/>
      <c r="L17" s="29"/>
      <c r="M17" s="29"/>
      <c r="N17" s="29"/>
      <c r="O17" s="29"/>
      <c r="P17" s="29"/>
      <c r="R17" s="1"/>
      <c r="S17" s="1"/>
      <c r="T17" s="1"/>
    </row>
    <row r="18" spans="1:20" s="2" customFormat="1" x14ac:dyDescent="0.2">
      <c r="A18" s="25" t="s">
        <v>35</v>
      </c>
      <c r="B18" s="115" t="s">
        <v>234</v>
      </c>
      <c r="C18" s="26" t="s">
        <v>17</v>
      </c>
      <c r="D18" s="26">
        <v>1.1000000000000001</v>
      </c>
      <c r="E18" s="27">
        <f>7*1.1</f>
        <v>7.7000000000000011</v>
      </c>
      <c r="F18" s="76"/>
      <c r="G18" s="76"/>
      <c r="H18" s="29"/>
      <c r="I18" s="29"/>
      <c r="J18" s="29"/>
      <c r="K18" s="29"/>
      <c r="L18" s="29"/>
      <c r="M18" s="29"/>
      <c r="N18" s="29"/>
      <c r="O18" s="29"/>
      <c r="P18" s="29"/>
      <c r="R18" s="1"/>
      <c r="S18" s="1"/>
      <c r="T18" s="1"/>
    </row>
    <row r="19" spans="1:20" s="2" customFormat="1" x14ac:dyDescent="0.2">
      <c r="A19" s="25" t="s">
        <v>36</v>
      </c>
      <c r="B19" s="115" t="s">
        <v>1235</v>
      </c>
      <c r="C19" s="26" t="s">
        <v>439</v>
      </c>
      <c r="D19" s="26"/>
      <c r="E19" s="27">
        <v>42</v>
      </c>
      <c r="F19" s="76"/>
      <c r="G19" s="76"/>
      <c r="H19" s="29"/>
      <c r="I19" s="29"/>
      <c r="J19" s="29"/>
      <c r="K19" s="29"/>
      <c r="L19" s="29"/>
      <c r="M19" s="29"/>
      <c r="N19" s="29"/>
      <c r="O19" s="29"/>
      <c r="P19" s="29"/>
      <c r="R19" s="1"/>
      <c r="S19" s="1"/>
      <c r="T19" s="1"/>
    </row>
    <row r="20" spans="1:20" s="2" customFormat="1" x14ac:dyDescent="0.2">
      <c r="A20" s="25" t="s">
        <v>37</v>
      </c>
      <c r="B20" s="220" t="s">
        <v>1457</v>
      </c>
      <c r="C20" s="26" t="s">
        <v>439</v>
      </c>
      <c r="D20" s="26"/>
      <c r="E20" s="27">
        <v>42</v>
      </c>
      <c r="F20" s="76"/>
      <c r="G20" s="76"/>
      <c r="H20" s="29"/>
      <c r="I20" s="29"/>
      <c r="J20" s="29"/>
      <c r="K20" s="29"/>
      <c r="L20" s="29"/>
      <c r="M20" s="29"/>
      <c r="N20" s="29"/>
      <c r="O20" s="29"/>
      <c r="P20" s="29"/>
      <c r="R20" s="1"/>
      <c r="S20" s="1"/>
      <c r="T20" s="1"/>
    </row>
    <row r="21" spans="1:20" s="2" customFormat="1" x14ac:dyDescent="0.2">
      <c r="A21" s="25" t="s">
        <v>64</v>
      </c>
      <c r="B21" s="85" t="s">
        <v>235</v>
      </c>
      <c r="C21" s="26"/>
      <c r="D21" s="26"/>
      <c r="E21" s="27"/>
      <c r="F21" s="76"/>
      <c r="G21" s="76"/>
      <c r="H21" s="29"/>
      <c r="I21" s="29"/>
      <c r="J21" s="29"/>
      <c r="K21" s="29"/>
      <c r="L21" s="29"/>
      <c r="M21" s="29"/>
      <c r="N21" s="29"/>
      <c r="O21" s="29"/>
      <c r="P21" s="29"/>
      <c r="R21" s="1"/>
      <c r="S21" s="1"/>
      <c r="T21" s="1"/>
    </row>
    <row r="22" spans="1:20" s="2" customFormat="1" x14ac:dyDescent="0.2">
      <c r="A22" s="25"/>
      <c r="B22" s="115" t="s">
        <v>1236</v>
      </c>
      <c r="C22" s="26" t="s">
        <v>439</v>
      </c>
      <c r="D22" s="26"/>
      <c r="E22" s="27">
        <v>15</v>
      </c>
      <c r="F22" s="76"/>
      <c r="G22" s="76"/>
      <c r="H22" s="29"/>
      <c r="I22" s="29"/>
      <c r="J22" s="29"/>
      <c r="K22" s="29"/>
      <c r="L22" s="29"/>
      <c r="M22" s="29"/>
      <c r="N22" s="29"/>
      <c r="O22" s="29"/>
      <c r="P22" s="29"/>
      <c r="R22" s="1"/>
      <c r="S22" s="1"/>
      <c r="T22" s="1"/>
    </row>
    <row r="23" spans="1:20" s="2" customFormat="1" x14ac:dyDescent="0.2">
      <c r="A23" s="25" t="s">
        <v>65</v>
      </c>
      <c r="B23" s="220" t="s">
        <v>1458</v>
      </c>
      <c r="C23" s="26" t="s">
        <v>439</v>
      </c>
      <c r="D23" s="26"/>
      <c r="E23" s="27">
        <v>15</v>
      </c>
      <c r="F23" s="76"/>
      <c r="G23" s="76"/>
      <c r="H23" s="29"/>
      <c r="I23" s="29"/>
      <c r="J23" s="29"/>
      <c r="K23" s="29"/>
      <c r="L23" s="29"/>
      <c r="M23" s="29"/>
      <c r="N23" s="29"/>
      <c r="O23" s="29"/>
      <c r="P23" s="29"/>
      <c r="R23" s="1"/>
      <c r="S23" s="1"/>
      <c r="T23" s="1"/>
    </row>
    <row r="24" spans="1:20" s="2" customFormat="1" x14ac:dyDescent="0.2">
      <c r="A24" s="25"/>
      <c r="B24" s="214" t="s">
        <v>1456</v>
      </c>
      <c r="C24" s="26" t="s">
        <v>82</v>
      </c>
      <c r="D24" s="26"/>
      <c r="E24" s="27">
        <v>1</v>
      </c>
      <c r="F24" s="76"/>
      <c r="G24" s="76"/>
      <c r="H24" s="29"/>
      <c r="I24" s="29"/>
      <c r="J24" s="29"/>
      <c r="K24" s="29"/>
      <c r="L24" s="29"/>
      <c r="M24" s="29"/>
      <c r="N24" s="29"/>
      <c r="O24" s="29"/>
      <c r="P24" s="29"/>
      <c r="R24" s="1"/>
      <c r="S24" s="1"/>
      <c r="T24" s="1"/>
    </row>
    <row r="25" spans="1:20" s="2" customFormat="1" x14ac:dyDescent="0.2">
      <c r="A25" s="25" t="s">
        <v>192</v>
      </c>
      <c r="B25" s="85" t="s">
        <v>236</v>
      </c>
      <c r="C25" s="26"/>
      <c r="D25" s="26"/>
      <c r="E25" s="27"/>
      <c r="F25" s="76"/>
      <c r="G25" s="76"/>
      <c r="H25" s="29"/>
      <c r="I25" s="29"/>
      <c r="J25" s="29"/>
      <c r="K25" s="29"/>
      <c r="L25" s="29"/>
      <c r="M25" s="29"/>
      <c r="N25" s="29"/>
      <c r="O25" s="29"/>
      <c r="P25" s="29"/>
      <c r="R25" s="1"/>
      <c r="S25" s="1"/>
      <c r="T25" s="1"/>
    </row>
    <row r="26" spans="1:20" s="2" customFormat="1" x14ac:dyDescent="0.2">
      <c r="A26" s="25"/>
      <c r="B26" s="214" t="s">
        <v>1459</v>
      </c>
      <c r="C26" s="26" t="s">
        <v>439</v>
      </c>
      <c r="D26" s="26"/>
      <c r="E26" s="27">
        <v>1</v>
      </c>
      <c r="F26" s="76"/>
      <c r="G26" s="76"/>
      <c r="H26" s="240"/>
      <c r="I26" s="240"/>
      <c r="J26" s="240"/>
      <c r="K26" s="29"/>
      <c r="L26" s="29"/>
      <c r="M26" s="29"/>
      <c r="N26" s="29"/>
      <c r="O26" s="29"/>
      <c r="P26" s="29"/>
      <c r="R26" s="1"/>
      <c r="S26" s="1"/>
      <c r="T26" s="1"/>
    </row>
    <row r="27" spans="1:20" s="2" customFormat="1" x14ac:dyDescent="0.2">
      <c r="A27" s="25" t="s">
        <v>193</v>
      </c>
      <c r="B27" s="115" t="s">
        <v>529</v>
      </c>
      <c r="C27" s="26" t="s">
        <v>439</v>
      </c>
      <c r="D27" s="26"/>
      <c r="E27" s="27">
        <v>1</v>
      </c>
      <c r="F27" s="76"/>
      <c r="G27" s="76"/>
      <c r="H27" s="29"/>
      <c r="I27" s="29"/>
      <c r="J27" s="29"/>
      <c r="K27" s="29"/>
      <c r="L27" s="29"/>
      <c r="M27" s="29"/>
      <c r="N27" s="29"/>
      <c r="O27" s="29"/>
      <c r="P27" s="29"/>
      <c r="R27" s="1"/>
      <c r="S27" s="1"/>
      <c r="T27" s="1"/>
    </row>
    <row r="28" spans="1:20" s="2" customFormat="1" x14ac:dyDescent="0.2">
      <c r="A28" s="25" t="s">
        <v>194</v>
      </c>
      <c r="B28" s="115" t="s">
        <v>237</v>
      </c>
      <c r="C28" s="26" t="s">
        <v>82</v>
      </c>
      <c r="D28" s="26"/>
      <c r="E28" s="27">
        <v>1</v>
      </c>
      <c r="F28" s="76"/>
      <c r="G28" s="76"/>
      <c r="H28" s="29"/>
      <c r="I28" s="29"/>
      <c r="J28" s="29"/>
      <c r="K28" s="29"/>
      <c r="L28" s="29"/>
      <c r="M28" s="29"/>
      <c r="N28" s="29"/>
      <c r="O28" s="29"/>
      <c r="P28" s="29"/>
      <c r="R28" s="1"/>
      <c r="S28" s="1"/>
      <c r="T28" s="1"/>
    </row>
    <row r="29" spans="1:20" s="2" customFormat="1" x14ac:dyDescent="0.2">
      <c r="A29" s="25" t="s">
        <v>195</v>
      </c>
      <c r="B29" s="115" t="s">
        <v>238</v>
      </c>
      <c r="C29" s="26" t="s">
        <v>82</v>
      </c>
      <c r="D29" s="26"/>
      <c r="E29" s="27">
        <v>1</v>
      </c>
      <c r="F29" s="76"/>
      <c r="G29" s="76"/>
      <c r="H29" s="29"/>
      <c r="I29" s="29"/>
      <c r="J29" s="29"/>
      <c r="K29" s="29"/>
      <c r="L29" s="29"/>
      <c r="M29" s="29"/>
      <c r="N29" s="29"/>
      <c r="O29" s="29"/>
      <c r="P29" s="29"/>
      <c r="R29" s="1"/>
      <c r="S29" s="1"/>
      <c r="T29" s="1"/>
    </row>
    <row r="30" spans="1:20" s="2" customFormat="1" x14ac:dyDescent="0.2">
      <c r="A30" s="25"/>
      <c r="B30" s="24"/>
      <c r="C30" s="26"/>
      <c r="D30" s="26"/>
      <c r="E30" s="27"/>
      <c r="F30" s="29"/>
      <c r="G30" s="33"/>
      <c r="H30" s="29"/>
      <c r="I30" s="29"/>
      <c r="J30" s="29"/>
      <c r="K30" s="29"/>
      <c r="L30" s="29"/>
      <c r="M30" s="29"/>
      <c r="N30" s="29"/>
      <c r="O30" s="29"/>
      <c r="P30" s="29"/>
    </row>
    <row r="31" spans="1:20" s="2" customFormat="1" x14ac:dyDescent="0.2">
      <c r="A31" s="25"/>
      <c r="B31" s="34"/>
      <c r="C31" s="24" t="s">
        <v>7</v>
      </c>
      <c r="D31" s="35"/>
      <c r="E31" s="36"/>
      <c r="F31" s="36"/>
      <c r="G31" s="36"/>
      <c r="H31" s="37"/>
      <c r="I31" s="36"/>
      <c r="J31" s="37"/>
      <c r="K31" s="37"/>
      <c r="L31" s="38">
        <f>SUM(L9:L30)</f>
        <v>0</v>
      </c>
      <c r="M31" s="38">
        <f>SUM(M9:M30)</f>
        <v>0</v>
      </c>
      <c r="N31" s="38">
        <f>SUM(N9:N30)</f>
        <v>0</v>
      </c>
      <c r="O31" s="38">
        <f>SUM(O9:O30)</f>
        <v>0</v>
      </c>
      <c r="P31" s="38">
        <f>SUM(P9:P30)</f>
        <v>0</v>
      </c>
      <c r="Q31" s="1"/>
    </row>
    <row r="32" spans="1:20" x14ac:dyDescent="0.2">
      <c r="A32" s="88"/>
      <c r="B32" s="92" t="s">
        <v>9</v>
      </c>
      <c r="C32" s="93"/>
      <c r="D32" s="90"/>
      <c r="E32" s="91"/>
      <c r="F32" s="94"/>
      <c r="G32" s="95"/>
      <c r="H32" s="95"/>
      <c r="I32" s="94"/>
      <c r="J32" s="95"/>
      <c r="K32" s="96"/>
      <c r="L32" s="38">
        <f>SUM(L31:L31)</f>
        <v>0</v>
      </c>
      <c r="M32" s="38">
        <f>SUM(M31:M31)</f>
        <v>0</v>
      </c>
      <c r="N32" s="38">
        <f>SUM(N31:N31)</f>
        <v>0</v>
      </c>
      <c r="O32" s="38">
        <f>SUM(O31:O31)</f>
        <v>0</v>
      </c>
      <c r="P32" s="38">
        <f>SUM(P31:P31)</f>
        <v>0</v>
      </c>
    </row>
    <row r="33" spans="1:19" x14ac:dyDescent="0.2">
      <c r="A33" s="88"/>
      <c r="B33" s="97"/>
      <c r="C33" s="89"/>
      <c r="D33" s="90"/>
      <c r="E33" s="91"/>
      <c r="F33" s="103"/>
      <c r="G33" s="104"/>
      <c r="H33" s="104"/>
      <c r="I33" s="103"/>
      <c r="J33" s="104"/>
      <c r="K33" s="105" t="s">
        <v>12</v>
      </c>
      <c r="L33" s="106"/>
      <c r="M33" s="107"/>
      <c r="N33" s="107"/>
      <c r="O33" s="108"/>
      <c r="P33" s="109">
        <f>SUM(P32:P32)</f>
        <v>0</v>
      </c>
    </row>
    <row r="34" spans="1:19" x14ac:dyDescent="0.2">
      <c r="A34" s="88"/>
      <c r="B34" s="97"/>
      <c r="C34" s="89"/>
      <c r="D34" s="90"/>
      <c r="E34" s="91"/>
      <c r="F34" s="103"/>
      <c r="G34" s="104"/>
      <c r="H34" s="104"/>
      <c r="I34" s="103"/>
      <c r="J34" s="104"/>
      <c r="K34" s="105" t="s">
        <v>13</v>
      </c>
      <c r="L34" s="110"/>
      <c r="M34" s="110">
        <v>0.21</v>
      </c>
      <c r="N34" s="107"/>
      <c r="O34" s="108"/>
      <c r="P34" s="109">
        <f>P33*M34</f>
        <v>0</v>
      </c>
    </row>
    <row r="35" spans="1:19" x14ac:dyDescent="0.2">
      <c r="A35" s="88"/>
      <c r="B35" s="97"/>
      <c r="C35" s="89"/>
      <c r="D35" s="90"/>
      <c r="E35" s="91"/>
      <c r="F35" s="103"/>
      <c r="G35" s="104"/>
      <c r="H35" s="104"/>
      <c r="I35" s="103"/>
      <c r="J35" s="104"/>
      <c r="K35" s="105" t="s">
        <v>14</v>
      </c>
      <c r="L35" s="106"/>
      <c r="M35" s="107"/>
      <c r="N35" s="107"/>
      <c r="O35" s="108"/>
      <c r="P35" s="109">
        <f>P33+P34</f>
        <v>0</v>
      </c>
      <c r="S35" s="8"/>
    </row>
    <row r="36" spans="1:19" x14ac:dyDescent="0.2">
      <c r="M36" s="1"/>
    </row>
  </sheetData>
  <mergeCells count="7">
    <mergeCell ref="L6:P6"/>
    <mergeCell ref="A6:A7"/>
    <mergeCell ref="B6:B7"/>
    <mergeCell ref="C6:C7"/>
    <mergeCell ref="E6:E7"/>
    <mergeCell ref="D6:D7"/>
    <mergeCell ref="F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Footer>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T31"/>
  <sheetViews>
    <sheetView view="pageBreakPreview" topLeftCell="A13" zoomScaleNormal="85" zoomScaleSheetLayoutView="100" workbookViewId="0">
      <selection activeCell="S39" sqref="S39"/>
    </sheetView>
  </sheetViews>
  <sheetFormatPr defaultColWidth="9.140625" defaultRowHeight="12.75" x14ac:dyDescent="0.2"/>
  <cols>
    <col min="1" max="1" width="3.42578125" style="3" customWidth="1"/>
    <col min="2" max="2" width="57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7" width="9.140625" style="1" customWidth="1"/>
    <col min="18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'5.1'!A2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101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P30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95.2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11" customFormat="1" x14ac:dyDescent="0.2">
      <c r="A9" s="120">
        <v>1</v>
      </c>
      <c r="B9" s="116" t="s">
        <v>239</v>
      </c>
      <c r="C9" s="60" t="s">
        <v>5</v>
      </c>
      <c r="D9" s="123"/>
      <c r="E9" s="124"/>
      <c r="F9" s="143"/>
      <c r="G9" s="143"/>
      <c r="H9" s="12"/>
      <c r="I9" s="12"/>
      <c r="J9" s="12"/>
      <c r="K9" s="12"/>
      <c r="L9" s="12"/>
      <c r="M9" s="12"/>
      <c r="N9" s="12"/>
      <c r="O9" s="12"/>
      <c r="P9" s="12"/>
    </row>
    <row r="10" spans="1:20" s="11" customFormat="1" x14ac:dyDescent="0.2">
      <c r="A10" s="120">
        <v>2</v>
      </c>
      <c r="B10" s="117" t="s">
        <v>240</v>
      </c>
      <c r="C10" s="60" t="s">
        <v>17</v>
      </c>
      <c r="D10" s="123">
        <v>1.3</v>
      </c>
      <c r="E10" s="18">
        <f>361*1.3</f>
        <v>469.3</v>
      </c>
      <c r="F10" s="62"/>
      <c r="G10" s="62"/>
      <c r="H10" s="12"/>
      <c r="I10" s="460"/>
      <c r="J10" s="12"/>
      <c r="K10" s="12"/>
      <c r="L10" s="12"/>
      <c r="M10" s="12"/>
      <c r="N10" s="12"/>
      <c r="O10" s="12"/>
      <c r="P10" s="12"/>
      <c r="R10" s="1"/>
      <c r="S10" s="1"/>
      <c r="T10" s="1"/>
    </row>
    <row r="11" spans="1:20" s="11" customFormat="1" x14ac:dyDescent="0.2">
      <c r="A11" s="120">
        <v>3</v>
      </c>
      <c r="B11" s="117" t="s">
        <v>241</v>
      </c>
      <c r="C11" s="60" t="s">
        <v>17</v>
      </c>
      <c r="D11" s="123"/>
      <c r="E11" s="18">
        <v>2008</v>
      </c>
      <c r="F11" s="62"/>
      <c r="G11" s="62"/>
      <c r="H11" s="12"/>
      <c r="I11" s="12"/>
      <c r="J11" s="12"/>
      <c r="K11" s="12"/>
      <c r="L11" s="12"/>
      <c r="M11" s="12"/>
      <c r="N11" s="12"/>
      <c r="O11" s="12"/>
      <c r="P11" s="12"/>
      <c r="R11" s="1"/>
      <c r="S11" s="1"/>
      <c r="T11" s="1"/>
    </row>
    <row r="12" spans="1:20" s="11" customFormat="1" x14ac:dyDescent="0.2">
      <c r="A12" s="120">
        <v>4</v>
      </c>
      <c r="B12" s="117" t="s">
        <v>242</v>
      </c>
      <c r="C12" s="60" t="s">
        <v>5</v>
      </c>
      <c r="D12" s="123"/>
      <c r="E12" s="18">
        <v>4810</v>
      </c>
      <c r="F12" s="62"/>
      <c r="G12" s="62"/>
      <c r="H12" s="12"/>
      <c r="I12" s="12"/>
      <c r="J12" s="12"/>
      <c r="K12" s="12"/>
      <c r="L12" s="12"/>
      <c r="M12" s="12"/>
      <c r="N12" s="12"/>
      <c r="O12" s="12"/>
      <c r="P12" s="12"/>
      <c r="R12" s="1"/>
      <c r="S12" s="1"/>
      <c r="T12" s="1"/>
    </row>
    <row r="13" spans="1:20" s="11" customFormat="1" x14ac:dyDescent="0.2">
      <c r="A13" s="120">
        <v>5</v>
      </c>
      <c r="B13" s="117" t="s">
        <v>243</v>
      </c>
      <c r="C13" s="60" t="s">
        <v>28</v>
      </c>
      <c r="D13" s="123"/>
      <c r="E13" s="18">
        <v>86</v>
      </c>
      <c r="F13" s="62"/>
      <c r="G13" s="62"/>
      <c r="H13" s="12"/>
      <c r="I13" s="12"/>
      <c r="J13" s="12"/>
      <c r="K13" s="12"/>
      <c r="L13" s="12"/>
      <c r="M13" s="12"/>
      <c r="N13" s="12"/>
      <c r="O13" s="12"/>
      <c r="P13" s="12"/>
      <c r="R13" s="1"/>
      <c r="S13" s="1"/>
      <c r="T13" s="1"/>
    </row>
    <row r="14" spans="1:20" s="11" customFormat="1" x14ac:dyDescent="0.2">
      <c r="A14" s="120">
        <v>6</v>
      </c>
      <c r="B14" s="117" t="s">
        <v>244</v>
      </c>
      <c r="C14" s="60" t="s">
        <v>15</v>
      </c>
      <c r="D14" s="123">
        <v>1.1000000000000001</v>
      </c>
      <c r="E14" s="18">
        <f>30516*1.1</f>
        <v>33567.600000000006</v>
      </c>
      <c r="F14" s="62"/>
      <c r="G14" s="62"/>
      <c r="H14" s="29"/>
      <c r="I14" s="29"/>
      <c r="J14" s="29"/>
      <c r="K14" s="12"/>
      <c r="L14" s="12"/>
      <c r="M14" s="12"/>
      <c r="N14" s="12"/>
      <c r="O14" s="12"/>
      <c r="P14" s="12"/>
      <c r="R14" s="1"/>
      <c r="S14" s="1"/>
      <c r="T14" s="1"/>
    </row>
    <row r="15" spans="1:20" s="11" customFormat="1" x14ac:dyDescent="0.2">
      <c r="A15" s="120">
        <v>7</v>
      </c>
      <c r="B15" s="117" t="s">
        <v>245</v>
      </c>
      <c r="C15" s="60" t="s">
        <v>17</v>
      </c>
      <c r="D15" s="123">
        <v>1.05</v>
      </c>
      <c r="E15" s="18">
        <f>364*1.05</f>
        <v>382.2</v>
      </c>
      <c r="F15" s="62"/>
      <c r="G15" s="62"/>
      <c r="H15" s="12"/>
      <c r="I15" s="12"/>
      <c r="J15" s="12"/>
      <c r="K15" s="12"/>
      <c r="L15" s="12"/>
      <c r="M15" s="12"/>
      <c r="N15" s="12"/>
      <c r="O15" s="12"/>
      <c r="P15" s="12"/>
      <c r="R15" s="1"/>
      <c r="S15" s="1"/>
      <c r="T15" s="1"/>
    </row>
    <row r="16" spans="1:20" s="11" customFormat="1" x14ac:dyDescent="0.2">
      <c r="A16" s="120">
        <v>8</v>
      </c>
      <c r="B16" s="117" t="s">
        <v>276</v>
      </c>
      <c r="C16" s="60" t="s">
        <v>5</v>
      </c>
      <c r="D16" s="123"/>
      <c r="E16" s="18">
        <v>420</v>
      </c>
      <c r="F16" s="62"/>
      <c r="G16" s="62"/>
      <c r="H16" s="12"/>
      <c r="I16" s="12"/>
      <c r="J16" s="12"/>
      <c r="K16" s="12"/>
      <c r="L16" s="12"/>
      <c r="M16" s="12"/>
      <c r="N16" s="12"/>
      <c r="O16" s="12"/>
      <c r="P16" s="12"/>
      <c r="R16" s="1"/>
      <c r="S16" s="1"/>
      <c r="T16" s="1"/>
    </row>
    <row r="17" spans="1:20" s="11" customFormat="1" x14ac:dyDescent="0.2">
      <c r="A17" s="120"/>
      <c r="B17" s="117" t="s">
        <v>455</v>
      </c>
      <c r="C17" s="60" t="s">
        <v>452</v>
      </c>
      <c r="D17" s="123">
        <v>1.1000000000000001</v>
      </c>
      <c r="E17" s="18">
        <f>31.5*1.1</f>
        <v>34.650000000000006</v>
      </c>
      <c r="F17" s="62"/>
      <c r="G17" s="62"/>
      <c r="H17" s="12"/>
      <c r="I17" s="12"/>
      <c r="J17" s="12"/>
      <c r="K17" s="12"/>
      <c r="L17" s="12"/>
      <c r="M17" s="12"/>
      <c r="N17" s="12"/>
      <c r="O17" s="12"/>
      <c r="P17" s="12"/>
      <c r="R17" s="1"/>
      <c r="S17" s="1"/>
      <c r="T17" s="1"/>
    </row>
    <row r="18" spans="1:20" s="11" customFormat="1" x14ac:dyDescent="0.2">
      <c r="A18" s="120"/>
      <c r="B18" s="117" t="s">
        <v>456</v>
      </c>
      <c r="C18" s="60" t="s">
        <v>452</v>
      </c>
      <c r="D18" s="123">
        <v>1.1000000000000001</v>
      </c>
      <c r="E18" s="18">
        <f>223*1.1</f>
        <v>245.3</v>
      </c>
      <c r="F18" s="62"/>
      <c r="G18" s="62"/>
      <c r="H18" s="12"/>
      <c r="I18" s="12"/>
      <c r="J18" s="12"/>
      <c r="K18" s="12"/>
      <c r="L18" s="12"/>
      <c r="M18" s="12"/>
      <c r="N18" s="12"/>
      <c r="O18" s="12"/>
      <c r="P18" s="12"/>
      <c r="R18" s="1"/>
      <c r="S18" s="1"/>
      <c r="T18" s="1"/>
    </row>
    <row r="19" spans="1:20" s="11" customFormat="1" x14ac:dyDescent="0.2">
      <c r="A19" s="120"/>
      <c r="B19" s="117" t="s">
        <v>1179</v>
      </c>
      <c r="C19" s="60" t="s">
        <v>5</v>
      </c>
      <c r="D19" s="123">
        <v>1.3</v>
      </c>
      <c r="E19" s="18">
        <f>98.2*D19</f>
        <v>127.66000000000001</v>
      </c>
      <c r="F19" s="62"/>
      <c r="G19" s="62"/>
      <c r="H19" s="460"/>
      <c r="I19" s="460"/>
      <c r="J19" s="460"/>
      <c r="K19" s="12"/>
      <c r="L19" s="12"/>
      <c r="M19" s="12"/>
      <c r="N19" s="12"/>
      <c r="O19" s="12"/>
      <c r="P19" s="12"/>
      <c r="R19" s="1"/>
      <c r="S19" s="1"/>
      <c r="T19" s="1"/>
    </row>
    <row r="20" spans="1:20" s="11" customFormat="1" ht="89.25" x14ac:dyDescent="0.2">
      <c r="A20" s="120">
        <v>9</v>
      </c>
      <c r="B20" s="118" t="s">
        <v>246</v>
      </c>
      <c r="C20" s="60" t="s">
        <v>15</v>
      </c>
      <c r="D20" s="123"/>
      <c r="E20" s="18">
        <v>40.51</v>
      </c>
      <c r="F20" s="62"/>
      <c r="G20" s="62"/>
      <c r="H20" s="12"/>
      <c r="I20" s="12"/>
      <c r="J20" s="12"/>
      <c r="K20" s="12"/>
      <c r="L20" s="12"/>
      <c r="M20" s="12"/>
      <c r="N20" s="12"/>
      <c r="O20" s="12"/>
      <c r="P20" s="12"/>
      <c r="R20" s="1"/>
      <c r="S20" s="1"/>
      <c r="T20" s="1"/>
    </row>
    <row r="21" spans="1:20" s="11" customFormat="1" ht="63.75" x14ac:dyDescent="0.2">
      <c r="A21" s="120">
        <v>13</v>
      </c>
      <c r="B21" s="118" t="s">
        <v>250</v>
      </c>
      <c r="C21" s="60" t="s">
        <v>15</v>
      </c>
      <c r="D21" s="123"/>
      <c r="E21" s="18">
        <v>44.35</v>
      </c>
      <c r="F21" s="62"/>
      <c r="G21" s="62"/>
      <c r="H21" s="12"/>
      <c r="I21" s="12"/>
      <c r="J21" s="12"/>
      <c r="K21" s="12"/>
      <c r="L21" s="12"/>
      <c r="M21" s="12"/>
      <c r="N21" s="12"/>
      <c r="O21" s="12"/>
      <c r="P21" s="12"/>
      <c r="R21" s="1"/>
      <c r="S21" s="1"/>
      <c r="T21" s="1"/>
    </row>
    <row r="22" spans="1:20" s="11" customFormat="1" x14ac:dyDescent="0.2">
      <c r="A22" s="120">
        <v>14</v>
      </c>
      <c r="B22" s="118" t="s">
        <v>530</v>
      </c>
      <c r="C22" s="60" t="s">
        <v>15</v>
      </c>
      <c r="D22" s="123"/>
      <c r="E22" s="18">
        <v>105.9</v>
      </c>
      <c r="F22" s="62"/>
      <c r="G22" s="62"/>
      <c r="H22" s="12"/>
      <c r="I22" s="12"/>
      <c r="J22" s="12"/>
      <c r="K22" s="12"/>
      <c r="L22" s="12"/>
      <c r="M22" s="12"/>
      <c r="N22" s="12"/>
      <c r="O22" s="12"/>
      <c r="P22" s="12"/>
      <c r="R22" s="1"/>
      <c r="S22" s="1"/>
      <c r="T22" s="1"/>
    </row>
    <row r="23" spans="1:20" s="11" customFormat="1" ht="25.5" x14ac:dyDescent="0.2">
      <c r="A23" s="120">
        <v>15</v>
      </c>
      <c r="B23" s="118" t="s">
        <v>249</v>
      </c>
      <c r="C23" s="60" t="s">
        <v>15</v>
      </c>
      <c r="D23" s="123"/>
      <c r="E23" s="18">
        <v>191.5</v>
      </c>
      <c r="F23" s="62"/>
      <c r="G23" s="62"/>
      <c r="H23" s="12"/>
      <c r="I23" s="12"/>
      <c r="J23" s="12"/>
      <c r="K23" s="12"/>
      <c r="L23" s="12"/>
      <c r="M23" s="12"/>
      <c r="N23" s="12"/>
      <c r="O23" s="12"/>
      <c r="P23" s="12"/>
      <c r="R23" s="1"/>
      <c r="S23" s="1"/>
      <c r="T23" s="1"/>
    </row>
    <row r="24" spans="1:20" s="11" customFormat="1" x14ac:dyDescent="0.2">
      <c r="A24" s="120">
        <v>16</v>
      </c>
      <c r="B24" s="117" t="s">
        <v>245</v>
      </c>
      <c r="C24" s="60" t="s">
        <v>17</v>
      </c>
      <c r="D24" s="123"/>
      <c r="E24" s="18">
        <v>3.5</v>
      </c>
      <c r="F24" s="62"/>
      <c r="G24" s="62"/>
      <c r="H24" s="12"/>
      <c r="I24" s="12"/>
      <c r="J24" s="12"/>
      <c r="K24" s="12"/>
      <c r="L24" s="12"/>
      <c r="M24" s="12"/>
      <c r="N24" s="12"/>
      <c r="O24" s="12"/>
      <c r="P24" s="12"/>
      <c r="R24" s="1"/>
      <c r="S24" s="1"/>
      <c r="T24" s="1"/>
    </row>
    <row r="25" spans="1:20" s="11" customFormat="1" x14ac:dyDescent="0.2">
      <c r="A25" s="120"/>
      <c r="B25" s="129"/>
      <c r="C25" s="60"/>
      <c r="D25" s="60"/>
      <c r="E25" s="124"/>
      <c r="F25" s="133"/>
      <c r="G25" s="134"/>
      <c r="H25" s="12"/>
      <c r="I25" s="12"/>
      <c r="J25" s="12"/>
      <c r="K25" s="12"/>
      <c r="L25" s="12"/>
      <c r="M25" s="12"/>
      <c r="N25" s="12"/>
      <c r="O25" s="12"/>
      <c r="P25" s="12"/>
    </row>
    <row r="26" spans="1:20" s="2" customFormat="1" x14ac:dyDescent="0.2">
      <c r="A26" s="25"/>
      <c r="B26" s="34"/>
      <c r="C26" s="24" t="s">
        <v>7</v>
      </c>
      <c r="D26" s="35"/>
      <c r="E26" s="36"/>
      <c r="F26" s="36"/>
      <c r="G26" s="36"/>
      <c r="H26" s="37"/>
      <c r="I26" s="36"/>
      <c r="J26" s="37"/>
      <c r="K26" s="37"/>
      <c r="L26" s="38">
        <f>SUM(L9:L25)</f>
        <v>0</v>
      </c>
      <c r="M26" s="38">
        <f>SUM(M9:M25)</f>
        <v>0</v>
      </c>
      <c r="N26" s="38">
        <f>SUM(N9:N25)</f>
        <v>0</v>
      </c>
      <c r="O26" s="38">
        <f>SUM(O9:O25)</f>
        <v>0</v>
      </c>
      <c r="P26" s="38">
        <f>SUM(P9:P25)</f>
        <v>0</v>
      </c>
      <c r="Q26" s="1"/>
    </row>
    <row r="27" spans="1:20" s="10" customFormat="1" x14ac:dyDescent="0.2">
      <c r="A27" s="13"/>
      <c r="B27" s="45" t="s">
        <v>9</v>
      </c>
      <c r="C27" s="46"/>
      <c r="D27" s="47"/>
      <c r="E27" s="15"/>
      <c r="F27" s="41"/>
      <c r="G27" s="42"/>
      <c r="H27" s="42"/>
      <c r="I27" s="41"/>
      <c r="J27" s="42"/>
      <c r="K27" s="48"/>
      <c r="L27" s="49">
        <f>SUM(L26:L26)</f>
        <v>0</v>
      </c>
      <c r="M27" s="49">
        <f>SUM(M26:M26)</f>
        <v>0</v>
      </c>
      <c r="N27" s="49">
        <f>SUM(N26:N26)</f>
        <v>0</v>
      </c>
      <c r="O27" s="49">
        <f>SUM(O26:O26)</f>
        <v>0</v>
      </c>
      <c r="P27" s="49">
        <f>SUM(P26:P26)</f>
        <v>0</v>
      </c>
    </row>
    <row r="28" spans="1:20" s="10" customFormat="1" x14ac:dyDescent="0.2">
      <c r="A28" s="13"/>
      <c r="B28" s="39"/>
      <c r="C28" s="14"/>
      <c r="D28" s="47"/>
      <c r="E28" s="15"/>
      <c r="F28" s="53"/>
      <c r="G28" s="54"/>
      <c r="H28" s="54"/>
      <c r="I28" s="53"/>
      <c r="J28" s="54"/>
      <c r="K28" s="55" t="s">
        <v>12</v>
      </c>
      <c r="L28" s="56"/>
      <c r="M28" s="57"/>
      <c r="N28" s="57"/>
      <c r="O28" s="58"/>
      <c r="P28" s="59">
        <f>SUM(P27:P27)</f>
        <v>0</v>
      </c>
    </row>
    <row r="29" spans="1:20" s="10" customFormat="1" x14ac:dyDescent="0.2">
      <c r="A29" s="13"/>
      <c r="B29" s="39"/>
      <c r="C29" s="14"/>
      <c r="D29" s="47"/>
      <c r="E29" s="15"/>
      <c r="F29" s="53"/>
      <c r="G29" s="54"/>
      <c r="H29" s="54"/>
      <c r="I29" s="53"/>
      <c r="J29" s="54"/>
      <c r="K29" s="55" t="s">
        <v>13</v>
      </c>
      <c r="L29" s="52"/>
      <c r="M29" s="52">
        <v>0.21</v>
      </c>
      <c r="N29" s="57"/>
      <c r="O29" s="58"/>
      <c r="P29" s="59">
        <f>P28*M29</f>
        <v>0</v>
      </c>
    </row>
    <row r="30" spans="1:20" s="10" customFormat="1" x14ac:dyDescent="0.2">
      <c r="A30" s="13"/>
      <c r="B30" s="39"/>
      <c r="C30" s="14"/>
      <c r="D30" s="47"/>
      <c r="E30" s="15"/>
      <c r="F30" s="53"/>
      <c r="G30" s="54"/>
      <c r="H30" s="54"/>
      <c r="I30" s="53"/>
      <c r="J30" s="54"/>
      <c r="K30" s="55" t="s">
        <v>14</v>
      </c>
      <c r="L30" s="56"/>
      <c r="M30" s="57"/>
      <c r="N30" s="57"/>
      <c r="O30" s="58"/>
      <c r="P30" s="59">
        <f>P28+P29</f>
        <v>0</v>
      </c>
      <c r="S30" s="61"/>
    </row>
    <row r="31" spans="1:20" x14ac:dyDescent="0.2">
      <c r="M31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Footer>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W85"/>
  <sheetViews>
    <sheetView view="pageBreakPreview" topLeftCell="A61" zoomScaleNormal="85" zoomScaleSheetLayoutView="100" workbookViewId="0">
      <selection activeCell="S39" sqref="S39"/>
    </sheetView>
  </sheetViews>
  <sheetFormatPr defaultColWidth="9.140625" defaultRowHeight="12.75" x14ac:dyDescent="0.2"/>
  <cols>
    <col min="1" max="1" width="5.42578125" style="3" customWidth="1"/>
    <col min="2" max="2" width="59.28515625" style="66" customWidth="1"/>
    <col min="3" max="3" width="7" style="1" customWidth="1"/>
    <col min="4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12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'5.2'!A2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102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P84</f>
        <v>0</v>
      </c>
      <c r="P5" s="1" t="s">
        <v>86</v>
      </c>
    </row>
    <row r="6" spans="1:20" x14ac:dyDescent="0.2">
      <c r="A6" s="665" t="s">
        <v>0</v>
      </c>
      <c r="B6" s="665" t="s">
        <v>18</v>
      </c>
      <c r="C6" s="666" t="s">
        <v>6</v>
      </c>
      <c r="D6" s="666" t="s">
        <v>19</v>
      </c>
      <c r="E6" s="666" t="s">
        <v>20</v>
      </c>
      <c r="F6" s="665" t="s">
        <v>1</v>
      </c>
      <c r="G6" s="665"/>
      <c r="H6" s="665"/>
      <c r="I6" s="665"/>
      <c r="J6" s="665"/>
      <c r="K6" s="665"/>
      <c r="L6" s="665" t="s">
        <v>2</v>
      </c>
      <c r="M6" s="665"/>
      <c r="N6" s="665"/>
      <c r="O6" s="665"/>
      <c r="P6" s="665"/>
    </row>
    <row r="7" spans="1:20" ht="105" customHeight="1" x14ac:dyDescent="0.2">
      <c r="A7" s="665"/>
      <c r="B7" s="665"/>
      <c r="C7" s="666"/>
      <c r="D7" s="666"/>
      <c r="E7" s="666"/>
      <c r="F7" s="111" t="s">
        <v>3</v>
      </c>
      <c r="G7" s="111" t="s">
        <v>163</v>
      </c>
      <c r="H7" s="111" t="s">
        <v>164</v>
      </c>
      <c r="I7" s="111" t="s">
        <v>165</v>
      </c>
      <c r="J7" s="111" t="s">
        <v>166</v>
      </c>
      <c r="K7" s="111" t="s">
        <v>167</v>
      </c>
      <c r="L7" s="111" t="s">
        <v>4</v>
      </c>
      <c r="M7" s="111" t="s">
        <v>168</v>
      </c>
      <c r="N7" s="111" t="s">
        <v>165</v>
      </c>
      <c r="O7" s="111" t="s">
        <v>166</v>
      </c>
      <c r="P7" s="111" t="s">
        <v>169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x14ac:dyDescent="0.2">
      <c r="A9" s="224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</row>
    <row r="10" spans="1:20" x14ac:dyDescent="0.2">
      <c r="A10" s="224"/>
      <c r="B10" s="437" t="s">
        <v>471</v>
      </c>
      <c r="C10" s="240" t="s">
        <v>439</v>
      </c>
      <c r="D10" s="240"/>
      <c r="E10" s="240">
        <v>49</v>
      </c>
      <c r="F10" s="62"/>
      <c r="G10" s="62"/>
      <c r="H10" s="240"/>
      <c r="I10" s="240"/>
      <c r="J10" s="240"/>
      <c r="K10" s="12"/>
      <c r="L10" s="12"/>
      <c r="M10" s="12"/>
      <c r="N10" s="12"/>
      <c r="O10" s="12"/>
      <c r="P10" s="12"/>
    </row>
    <row r="11" spans="1:20" s="2" customFormat="1" x14ac:dyDescent="0.2">
      <c r="A11" s="25"/>
      <c r="B11" s="85" t="s">
        <v>251</v>
      </c>
      <c r="C11" s="26" t="s">
        <v>17</v>
      </c>
      <c r="D11" s="285"/>
      <c r="E11" s="27">
        <v>26.3</v>
      </c>
      <c r="F11" s="62"/>
      <c r="G11" s="62"/>
      <c r="H11" s="227"/>
      <c r="I11" s="227"/>
      <c r="J11" s="227"/>
      <c r="K11" s="12"/>
      <c r="L11" s="12"/>
      <c r="M11" s="12"/>
      <c r="N11" s="12"/>
      <c r="O11" s="12"/>
      <c r="P11" s="12"/>
      <c r="R11" s="1"/>
      <c r="S11" s="1"/>
      <c r="T11" s="1"/>
    </row>
    <row r="12" spans="1:20" s="2" customFormat="1" x14ac:dyDescent="0.2">
      <c r="A12" s="25"/>
      <c r="B12" s="115" t="s">
        <v>1456</v>
      </c>
      <c r="C12" s="26" t="s">
        <v>16</v>
      </c>
      <c r="D12" s="285"/>
      <c r="E12" s="27">
        <v>1</v>
      </c>
      <c r="F12" s="62"/>
      <c r="G12" s="62"/>
      <c r="H12" s="227"/>
      <c r="I12" s="227"/>
      <c r="J12" s="227"/>
      <c r="K12" s="12"/>
      <c r="L12" s="12"/>
      <c r="M12" s="12"/>
      <c r="N12" s="12"/>
      <c r="O12" s="12"/>
      <c r="P12" s="12"/>
      <c r="R12" s="1"/>
      <c r="S12" s="1"/>
      <c r="T12" s="1"/>
    </row>
    <row r="13" spans="1:20" s="2" customFormat="1" x14ac:dyDescent="0.2">
      <c r="A13" s="25"/>
      <c r="B13" s="115" t="s">
        <v>470</v>
      </c>
      <c r="C13" s="26" t="s">
        <v>439</v>
      </c>
      <c r="D13" s="285"/>
      <c r="E13" s="27">
        <v>49</v>
      </c>
      <c r="F13" s="62"/>
      <c r="G13" s="62"/>
      <c r="H13" s="227"/>
      <c r="I13" s="227"/>
      <c r="J13" s="227"/>
      <c r="K13" s="12"/>
      <c r="L13" s="12"/>
      <c r="M13" s="12"/>
      <c r="N13" s="12"/>
      <c r="O13" s="12"/>
      <c r="P13" s="12"/>
      <c r="R13" s="1"/>
      <c r="S13" s="1"/>
      <c r="T13" s="1"/>
    </row>
    <row r="14" spans="1:20" s="2" customFormat="1" x14ac:dyDescent="0.2">
      <c r="A14" s="25"/>
      <c r="B14" s="115"/>
      <c r="C14" s="26"/>
      <c r="D14" s="285"/>
      <c r="E14" s="27"/>
      <c r="F14" s="62"/>
      <c r="G14" s="62"/>
      <c r="H14" s="227"/>
      <c r="I14" s="227"/>
      <c r="J14" s="227"/>
      <c r="K14" s="12"/>
      <c r="L14" s="12"/>
      <c r="M14" s="12"/>
      <c r="N14" s="12"/>
      <c r="O14" s="12"/>
      <c r="P14" s="12"/>
      <c r="R14" s="1"/>
      <c r="S14" s="1"/>
      <c r="T14" s="1"/>
    </row>
    <row r="15" spans="1:20" s="2" customFormat="1" x14ac:dyDescent="0.2">
      <c r="A15" s="25"/>
      <c r="B15" s="85" t="s">
        <v>264</v>
      </c>
      <c r="C15" s="21"/>
      <c r="D15" s="17"/>
      <c r="E15" s="18"/>
      <c r="F15" s="62"/>
      <c r="G15" s="62"/>
      <c r="H15" s="12"/>
      <c r="I15" s="12"/>
      <c r="J15" s="12"/>
      <c r="K15" s="12"/>
      <c r="L15" s="12"/>
      <c r="M15" s="12"/>
      <c r="N15" s="12"/>
      <c r="O15" s="12"/>
      <c r="P15" s="12"/>
      <c r="R15" s="1"/>
      <c r="S15" s="1"/>
      <c r="T15" s="1"/>
    </row>
    <row r="16" spans="1:20" s="2" customFormat="1" x14ac:dyDescent="0.2">
      <c r="A16" s="25"/>
      <c r="B16" s="122" t="s">
        <v>1460</v>
      </c>
      <c r="C16" s="60" t="s">
        <v>439</v>
      </c>
      <c r="D16" s="123"/>
      <c r="E16" s="123">
        <v>39</v>
      </c>
      <c r="F16" s="143"/>
      <c r="G16" s="143"/>
      <c r="H16" s="12"/>
      <c r="I16" s="12"/>
      <c r="J16" s="12"/>
      <c r="K16" s="12"/>
      <c r="L16" s="12"/>
      <c r="M16" s="12"/>
      <c r="N16" s="12"/>
      <c r="O16" s="12"/>
      <c r="P16" s="12"/>
      <c r="R16" s="1"/>
      <c r="S16" s="1"/>
      <c r="T16" s="1"/>
    </row>
    <row r="17" spans="1:20" s="2" customFormat="1" x14ac:dyDescent="0.2">
      <c r="A17" s="25"/>
      <c r="B17" s="128" t="s">
        <v>1461</v>
      </c>
      <c r="C17" s="60" t="s">
        <v>439</v>
      </c>
      <c r="D17" s="123"/>
      <c r="E17" s="123">
        <v>39</v>
      </c>
      <c r="F17" s="143"/>
      <c r="G17" s="143"/>
      <c r="H17" s="12"/>
      <c r="I17" s="12"/>
      <c r="J17" s="12"/>
      <c r="K17" s="12"/>
      <c r="L17" s="12"/>
      <c r="M17" s="12"/>
      <c r="N17" s="12"/>
      <c r="O17" s="12"/>
      <c r="P17" s="12"/>
      <c r="R17" s="1"/>
      <c r="S17" s="1"/>
      <c r="T17" s="1"/>
    </row>
    <row r="18" spans="1:20" s="2" customFormat="1" x14ac:dyDescent="0.2">
      <c r="A18" s="25"/>
      <c r="B18" s="122" t="s">
        <v>1456</v>
      </c>
      <c r="C18" s="60" t="s">
        <v>16</v>
      </c>
      <c r="D18" s="123"/>
      <c r="E18" s="123">
        <v>1</v>
      </c>
      <c r="F18" s="143"/>
      <c r="G18" s="143"/>
      <c r="H18" s="12"/>
      <c r="I18" s="12"/>
      <c r="J18" s="12"/>
      <c r="K18" s="12"/>
      <c r="L18" s="12"/>
      <c r="M18" s="12"/>
      <c r="N18" s="12"/>
      <c r="O18" s="12"/>
      <c r="P18" s="12"/>
      <c r="R18" s="1"/>
      <c r="S18" s="1"/>
      <c r="T18" s="1"/>
    </row>
    <row r="19" spans="1:20" s="2" customFormat="1" x14ac:dyDescent="0.2">
      <c r="A19" s="25"/>
      <c r="B19" s="84" t="s">
        <v>266</v>
      </c>
      <c r="C19" s="21" t="s">
        <v>15</v>
      </c>
      <c r="D19" s="17"/>
      <c r="E19" s="17">
        <v>287.23</v>
      </c>
      <c r="F19" s="62"/>
      <c r="G19" s="62"/>
      <c r="H19" s="29"/>
      <c r="I19" s="29"/>
      <c r="J19" s="29"/>
      <c r="K19" s="12"/>
      <c r="L19" s="12"/>
      <c r="M19" s="12"/>
      <c r="N19" s="12"/>
      <c r="O19" s="12"/>
      <c r="P19" s="12"/>
      <c r="R19" s="1"/>
      <c r="S19" s="1"/>
      <c r="T19" s="1"/>
    </row>
    <row r="20" spans="1:20" s="2" customFormat="1" x14ac:dyDescent="0.2">
      <c r="A20" s="25"/>
      <c r="B20" s="85" t="s">
        <v>274</v>
      </c>
      <c r="C20" s="21"/>
      <c r="D20" s="17"/>
      <c r="E20" s="18"/>
      <c r="F20" s="62"/>
      <c r="G20" s="62"/>
      <c r="H20" s="12"/>
      <c r="I20" s="12"/>
      <c r="J20" s="12"/>
      <c r="K20" s="12"/>
      <c r="L20" s="12"/>
      <c r="M20" s="12"/>
      <c r="N20" s="12"/>
      <c r="O20" s="12"/>
      <c r="P20" s="12"/>
      <c r="R20" s="1"/>
      <c r="S20" s="1"/>
      <c r="T20" s="1"/>
    </row>
    <row r="21" spans="1:20" s="2" customFormat="1" x14ac:dyDescent="0.2">
      <c r="A21" s="25"/>
      <c r="B21" s="84" t="s">
        <v>1462</v>
      </c>
      <c r="C21" s="21" t="s">
        <v>439</v>
      </c>
      <c r="D21" s="17"/>
      <c r="E21" s="17">
        <v>4</v>
      </c>
      <c r="F21" s="62"/>
      <c r="G21" s="62"/>
      <c r="H21" s="12"/>
      <c r="I21" s="12"/>
      <c r="J21" s="12"/>
      <c r="K21" s="12"/>
      <c r="L21" s="12"/>
      <c r="M21" s="12"/>
      <c r="N21" s="12"/>
      <c r="O21" s="12"/>
      <c r="P21" s="12"/>
      <c r="R21" s="1"/>
      <c r="S21" s="1"/>
      <c r="T21" s="1"/>
    </row>
    <row r="22" spans="1:20" s="2" customFormat="1" x14ac:dyDescent="0.2">
      <c r="A22" s="25"/>
      <c r="B22" s="20" t="s">
        <v>1463</v>
      </c>
      <c r="C22" s="21" t="s">
        <v>439</v>
      </c>
      <c r="D22" s="17"/>
      <c r="E22" s="17">
        <v>4</v>
      </c>
      <c r="F22" s="62"/>
      <c r="G22" s="62"/>
      <c r="H22" s="12"/>
      <c r="I22" s="12"/>
      <c r="J22" s="12"/>
      <c r="K22" s="12"/>
      <c r="L22" s="12"/>
      <c r="M22" s="12"/>
      <c r="N22" s="12"/>
      <c r="O22" s="12"/>
      <c r="P22" s="12"/>
      <c r="R22" s="1"/>
      <c r="S22" s="1"/>
      <c r="T22" s="1"/>
    </row>
    <row r="23" spans="1:20" s="2" customFormat="1" x14ac:dyDescent="0.2">
      <c r="A23" s="25"/>
      <c r="B23" s="84" t="s">
        <v>1456</v>
      </c>
      <c r="C23" s="21" t="s">
        <v>16</v>
      </c>
      <c r="D23" s="17"/>
      <c r="E23" s="17">
        <v>1</v>
      </c>
      <c r="F23" s="62"/>
      <c r="G23" s="62"/>
      <c r="H23" s="12"/>
      <c r="I23" s="12"/>
      <c r="J23" s="12"/>
      <c r="K23" s="12"/>
      <c r="L23" s="12"/>
      <c r="M23" s="12"/>
      <c r="N23" s="12"/>
      <c r="O23" s="12"/>
      <c r="P23" s="12"/>
      <c r="R23" s="1"/>
      <c r="S23" s="1"/>
      <c r="T23" s="1"/>
    </row>
    <row r="24" spans="1:20" s="2" customFormat="1" x14ac:dyDescent="0.2">
      <c r="A24" s="25"/>
      <c r="B24" s="84"/>
      <c r="C24" s="21"/>
      <c r="D24" s="17"/>
      <c r="E24" s="17"/>
      <c r="F24" s="62"/>
      <c r="G24" s="62"/>
      <c r="H24" s="29"/>
      <c r="I24" s="29"/>
      <c r="J24" s="29"/>
      <c r="K24" s="12"/>
      <c r="L24" s="12"/>
      <c r="M24" s="12"/>
      <c r="N24" s="12"/>
      <c r="O24" s="12"/>
      <c r="P24" s="12"/>
      <c r="R24" s="1"/>
      <c r="S24" s="1"/>
      <c r="T24" s="1"/>
    </row>
    <row r="25" spans="1:20" s="2" customFormat="1" x14ac:dyDescent="0.2">
      <c r="A25" s="25"/>
      <c r="B25" s="84"/>
      <c r="C25" s="21"/>
      <c r="D25" s="17"/>
      <c r="E25" s="17"/>
      <c r="F25" s="62"/>
      <c r="G25" s="62"/>
      <c r="H25" s="29"/>
      <c r="I25" s="29"/>
      <c r="J25" s="29"/>
      <c r="K25" s="12"/>
      <c r="L25" s="12"/>
      <c r="M25" s="12"/>
      <c r="N25" s="12"/>
      <c r="O25" s="12"/>
      <c r="P25" s="12"/>
      <c r="R25" s="1"/>
      <c r="S25" s="1"/>
      <c r="T25" s="1"/>
    </row>
    <row r="26" spans="1:20" s="2" customFormat="1" x14ac:dyDescent="0.2">
      <c r="A26" s="25"/>
      <c r="B26" s="85" t="s">
        <v>252</v>
      </c>
      <c r="C26" s="26"/>
      <c r="D26" s="285"/>
      <c r="E26" s="27"/>
      <c r="F26" s="62"/>
      <c r="G26" s="62"/>
      <c r="H26" s="29"/>
      <c r="I26" s="29"/>
      <c r="J26" s="29"/>
      <c r="K26" s="12"/>
      <c r="L26" s="12"/>
      <c r="M26" s="12"/>
      <c r="N26" s="12"/>
      <c r="O26" s="12"/>
      <c r="P26" s="12"/>
      <c r="R26" s="1"/>
      <c r="S26" s="1"/>
      <c r="T26" s="1"/>
    </row>
    <row r="27" spans="1:20" s="2" customFormat="1" x14ac:dyDescent="0.2">
      <c r="A27" s="25"/>
      <c r="B27" s="438" t="s">
        <v>545</v>
      </c>
      <c r="C27" s="26"/>
      <c r="D27" s="285"/>
      <c r="E27" s="27"/>
      <c r="F27" s="62"/>
      <c r="G27" s="62"/>
      <c r="H27" s="29"/>
      <c r="I27" s="29"/>
      <c r="J27" s="29"/>
      <c r="K27" s="12"/>
      <c r="L27" s="12"/>
      <c r="M27" s="12"/>
      <c r="N27" s="12"/>
      <c r="O27" s="12"/>
      <c r="P27" s="12"/>
      <c r="R27" s="1"/>
      <c r="S27" s="1"/>
      <c r="T27" s="1"/>
    </row>
    <row r="28" spans="1:20" s="2" customFormat="1" x14ac:dyDescent="0.2">
      <c r="A28" s="25"/>
      <c r="B28" s="115" t="s">
        <v>253</v>
      </c>
      <c r="C28" s="26" t="s">
        <v>17</v>
      </c>
      <c r="D28" s="285"/>
      <c r="E28" s="27">
        <f>2.26*1.1</f>
        <v>2.4859999999999998</v>
      </c>
      <c r="F28" s="62"/>
      <c r="G28" s="62"/>
      <c r="H28" s="29"/>
      <c r="I28" s="29"/>
      <c r="J28" s="29"/>
      <c r="K28" s="12"/>
      <c r="L28" s="12"/>
      <c r="M28" s="12"/>
      <c r="N28" s="12"/>
      <c r="O28" s="12"/>
      <c r="P28" s="12"/>
      <c r="R28" s="1"/>
      <c r="S28" s="1"/>
      <c r="T28" s="1"/>
    </row>
    <row r="29" spans="1:20" s="2" customFormat="1" x14ac:dyDescent="0.2">
      <c r="A29" s="25"/>
      <c r="B29" s="115" t="s">
        <v>254</v>
      </c>
      <c r="C29" s="26" t="s">
        <v>17</v>
      </c>
      <c r="D29" s="285"/>
      <c r="E29" s="27">
        <f>2.71*1.1</f>
        <v>2.9810000000000003</v>
      </c>
      <c r="F29" s="62"/>
      <c r="G29" s="62"/>
      <c r="H29" s="29"/>
      <c r="I29" s="29"/>
      <c r="J29" s="29"/>
      <c r="K29" s="12"/>
      <c r="L29" s="12"/>
      <c r="M29" s="12"/>
      <c r="N29" s="12"/>
      <c r="O29" s="12"/>
      <c r="P29" s="12"/>
      <c r="R29" s="1"/>
      <c r="S29" s="1"/>
      <c r="T29" s="1"/>
    </row>
    <row r="30" spans="1:20" s="2" customFormat="1" x14ac:dyDescent="0.2">
      <c r="A30" s="25"/>
      <c r="B30" s="115" t="s">
        <v>255</v>
      </c>
      <c r="C30" s="26" t="s">
        <v>17</v>
      </c>
      <c r="D30" s="285"/>
      <c r="E30" s="27">
        <f>1.5*1.1</f>
        <v>1.6500000000000001</v>
      </c>
      <c r="F30" s="62"/>
      <c r="G30" s="62"/>
      <c r="H30" s="29"/>
      <c r="I30" s="29"/>
      <c r="J30" s="29"/>
      <c r="K30" s="12"/>
      <c r="L30" s="12"/>
      <c r="M30" s="12"/>
      <c r="N30" s="12"/>
      <c r="O30" s="12"/>
      <c r="P30" s="12"/>
      <c r="R30" s="1"/>
      <c r="S30" s="1"/>
      <c r="T30" s="1"/>
    </row>
    <row r="31" spans="1:20" s="2" customFormat="1" x14ac:dyDescent="0.2">
      <c r="A31" s="25"/>
      <c r="B31" s="115" t="s">
        <v>256</v>
      </c>
      <c r="C31" s="26" t="s">
        <v>5</v>
      </c>
      <c r="D31" s="285"/>
      <c r="E31" s="27">
        <f>10.24*1.1</f>
        <v>11.264000000000001</v>
      </c>
      <c r="F31" s="62"/>
      <c r="G31" s="62"/>
      <c r="H31" s="29"/>
      <c r="I31" s="29"/>
      <c r="J31" s="29"/>
      <c r="K31" s="12"/>
      <c r="L31" s="12"/>
      <c r="M31" s="12"/>
      <c r="N31" s="12"/>
      <c r="O31" s="12"/>
      <c r="P31" s="12"/>
      <c r="R31" s="1"/>
      <c r="S31" s="1"/>
      <c r="T31" s="1"/>
    </row>
    <row r="32" spans="1:20" s="2" customFormat="1" x14ac:dyDescent="0.2">
      <c r="A32" s="25"/>
      <c r="B32" s="115" t="s">
        <v>257</v>
      </c>
      <c r="C32" s="26" t="s">
        <v>28</v>
      </c>
      <c r="D32" s="285"/>
      <c r="E32" s="27">
        <v>25</v>
      </c>
      <c r="F32" s="62"/>
      <c r="G32" s="62"/>
      <c r="H32" s="29"/>
      <c r="I32" s="29"/>
      <c r="J32" s="29"/>
      <c r="K32" s="12"/>
      <c r="L32" s="12"/>
      <c r="M32" s="12"/>
      <c r="N32" s="12"/>
      <c r="O32" s="12"/>
      <c r="P32" s="12"/>
      <c r="R32" s="1"/>
      <c r="S32" s="1"/>
      <c r="T32" s="1"/>
    </row>
    <row r="33" spans="1:20" s="2" customFormat="1" x14ac:dyDescent="0.2">
      <c r="A33" s="25"/>
      <c r="B33" s="115" t="s">
        <v>258</v>
      </c>
      <c r="C33" s="26" t="s">
        <v>28</v>
      </c>
      <c r="D33" s="285"/>
      <c r="E33" s="27">
        <v>3</v>
      </c>
      <c r="F33" s="62"/>
      <c r="G33" s="62"/>
      <c r="H33" s="29"/>
      <c r="I33" s="29"/>
      <c r="J33" s="29"/>
      <c r="K33" s="12"/>
      <c r="L33" s="12"/>
      <c r="M33" s="12"/>
      <c r="N33" s="12"/>
      <c r="O33" s="12"/>
      <c r="P33" s="12"/>
      <c r="R33" s="1"/>
      <c r="S33" s="1"/>
      <c r="T33" s="1"/>
    </row>
    <row r="34" spans="1:20" s="2" customFormat="1" x14ac:dyDescent="0.2">
      <c r="A34" s="25"/>
      <c r="B34" s="115" t="s">
        <v>259</v>
      </c>
      <c r="C34" s="26" t="s">
        <v>28</v>
      </c>
      <c r="D34" s="285"/>
      <c r="E34" s="27">
        <v>48</v>
      </c>
      <c r="F34" s="62"/>
      <c r="G34" s="62"/>
      <c r="H34" s="29"/>
      <c r="I34" s="29"/>
      <c r="J34" s="29"/>
      <c r="K34" s="12"/>
      <c r="L34" s="12"/>
      <c r="M34" s="12"/>
      <c r="N34" s="12"/>
      <c r="O34" s="12"/>
      <c r="P34" s="12"/>
      <c r="R34" s="1"/>
      <c r="S34" s="1"/>
      <c r="T34" s="1"/>
    </row>
    <row r="35" spans="1:20" s="2" customFormat="1" x14ac:dyDescent="0.2">
      <c r="A35" s="25"/>
      <c r="B35" s="115" t="s">
        <v>260</v>
      </c>
      <c r="C35" s="26" t="s">
        <v>28</v>
      </c>
      <c r="D35" s="285"/>
      <c r="E35" s="27">
        <v>6</v>
      </c>
      <c r="F35" s="62"/>
      <c r="G35" s="62"/>
      <c r="H35" s="29"/>
      <c r="I35" s="29"/>
      <c r="J35" s="29"/>
      <c r="K35" s="12"/>
      <c r="L35" s="12"/>
      <c r="M35" s="12"/>
      <c r="N35" s="12"/>
      <c r="O35" s="12"/>
      <c r="P35" s="12"/>
      <c r="R35" s="1"/>
      <c r="S35" s="1"/>
      <c r="T35" s="1"/>
    </row>
    <row r="36" spans="1:20" s="2" customFormat="1" x14ac:dyDescent="0.2">
      <c r="A36" s="25"/>
      <c r="B36" s="115" t="s">
        <v>546</v>
      </c>
      <c r="C36" s="26" t="s">
        <v>15</v>
      </c>
      <c r="D36" s="285"/>
      <c r="E36" s="27">
        <f>24.37+16.39</f>
        <v>40.760000000000005</v>
      </c>
      <c r="F36" s="62"/>
      <c r="G36" s="62"/>
      <c r="H36" s="12"/>
      <c r="I36" s="12"/>
      <c r="J36" s="12"/>
      <c r="K36" s="12"/>
      <c r="L36" s="12"/>
      <c r="M36" s="12"/>
      <c r="N36" s="12"/>
      <c r="O36" s="12"/>
      <c r="P36" s="12"/>
      <c r="R36" s="1"/>
      <c r="S36" s="1"/>
      <c r="T36" s="1"/>
    </row>
    <row r="37" spans="1:20" s="2" customFormat="1" x14ac:dyDescent="0.2">
      <c r="A37" s="25"/>
      <c r="B37" s="115" t="s">
        <v>261</v>
      </c>
      <c r="C37" s="26" t="s">
        <v>29</v>
      </c>
      <c r="D37" s="285"/>
      <c r="E37" s="27">
        <v>8.23</v>
      </c>
      <c r="F37" s="62"/>
      <c r="G37" s="62"/>
      <c r="H37" s="29"/>
      <c r="I37" s="29"/>
      <c r="J37" s="29"/>
      <c r="K37" s="12"/>
      <c r="L37" s="12"/>
      <c r="M37" s="12"/>
      <c r="N37" s="12"/>
      <c r="O37" s="12"/>
      <c r="P37" s="12"/>
      <c r="R37" s="1"/>
      <c r="S37" s="1"/>
      <c r="T37" s="1"/>
    </row>
    <row r="38" spans="1:20" s="2" customFormat="1" x14ac:dyDescent="0.2">
      <c r="A38" s="25"/>
      <c r="B38" s="115" t="s">
        <v>244</v>
      </c>
      <c r="C38" s="26" t="s">
        <v>15</v>
      </c>
      <c r="D38" s="285"/>
      <c r="E38" s="27">
        <v>419.4</v>
      </c>
      <c r="F38" s="62"/>
      <c r="G38" s="62"/>
      <c r="H38" s="29"/>
      <c r="I38" s="29"/>
      <c r="J38" s="29"/>
      <c r="K38" s="12"/>
      <c r="L38" s="12"/>
      <c r="M38" s="12"/>
      <c r="N38" s="12"/>
      <c r="O38" s="12"/>
      <c r="P38" s="12"/>
      <c r="R38" s="1"/>
      <c r="S38" s="1"/>
      <c r="T38" s="1"/>
    </row>
    <row r="39" spans="1:20" s="2" customFormat="1" ht="38.25" x14ac:dyDescent="0.2">
      <c r="A39" s="25"/>
      <c r="B39" s="115" t="s">
        <v>549</v>
      </c>
      <c r="C39" s="26" t="s">
        <v>5</v>
      </c>
      <c r="D39" s="285"/>
      <c r="E39" s="27">
        <v>1023.21</v>
      </c>
      <c r="F39" s="62"/>
      <c r="G39" s="62"/>
      <c r="H39" s="29"/>
      <c r="I39" s="29"/>
      <c r="J39" s="29"/>
      <c r="K39" s="12"/>
      <c r="L39" s="12"/>
      <c r="M39" s="12"/>
      <c r="N39" s="12"/>
      <c r="O39" s="12"/>
      <c r="P39" s="12"/>
      <c r="R39" s="1"/>
      <c r="S39" s="1"/>
      <c r="T39" s="1"/>
    </row>
    <row r="40" spans="1:20" s="2" customFormat="1" x14ac:dyDescent="0.2">
      <c r="A40" s="25"/>
      <c r="B40" s="220" t="s">
        <v>458</v>
      </c>
      <c r="C40" s="26" t="s">
        <v>17</v>
      </c>
      <c r="D40" s="285"/>
      <c r="E40" s="27">
        <f>E39*0.375*1.1</f>
        <v>422.07412500000004</v>
      </c>
      <c r="F40" s="62"/>
      <c r="G40" s="62"/>
      <c r="H40" s="29"/>
      <c r="I40" s="29"/>
      <c r="J40" s="29"/>
      <c r="K40" s="12"/>
      <c r="L40" s="12"/>
      <c r="M40" s="12"/>
      <c r="N40" s="12"/>
      <c r="O40" s="12"/>
      <c r="P40" s="12"/>
      <c r="R40" s="1"/>
      <c r="S40" s="1"/>
      <c r="T40" s="1"/>
    </row>
    <row r="41" spans="1:20" s="2" customFormat="1" x14ac:dyDescent="0.2">
      <c r="A41" s="25"/>
      <c r="B41" s="220" t="s">
        <v>459</v>
      </c>
      <c r="C41" s="26" t="s">
        <v>15</v>
      </c>
      <c r="D41" s="285"/>
      <c r="E41" s="27">
        <f>9*E39</f>
        <v>9208.89</v>
      </c>
      <c r="F41" s="62"/>
      <c r="G41" s="62"/>
      <c r="H41" s="29"/>
      <c r="I41" s="29"/>
      <c r="J41" s="29"/>
      <c r="K41" s="12"/>
      <c r="L41" s="12"/>
      <c r="M41" s="12"/>
      <c r="N41" s="12"/>
      <c r="O41" s="12"/>
      <c r="P41" s="12"/>
      <c r="R41" s="1"/>
      <c r="S41" s="1"/>
      <c r="T41" s="1"/>
    </row>
    <row r="42" spans="1:20" s="2" customFormat="1" x14ac:dyDescent="0.2">
      <c r="A42" s="25"/>
      <c r="B42" s="220" t="s">
        <v>244</v>
      </c>
      <c r="C42" s="26" t="s">
        <v>452</v>
      </c>
      <c r="D42" s="285"/>
      <c r="E42" s="27">
        <f>2.86*E39</f>
        <v>2926.3806</v>
      </c>
      <c r="F42" s="62"/>
      <c r="G42" s="62"/>
      <c r="H42" s="29"/>
      <c r="I42" s="29"/>
      <c r="J42" s="29"/>
      <c r="K42" s="12"/>
      <c r="L42" s="12"/>
      <c r="M42" s="12"/>
      <c r="N42" s="12"/>
      <c r="O42" s="12"/>
      <c r="P42" s="12"/>
      <c r="R42" s="1"/>
      <c r="S42" s="1"/>
      <c r="T42" s="1"/>
    </row>
    <row r="43" spans="1:20" s="2" customFormat="1" ht="25.5" x14ac:dyDescent="0.2">
      <c r="A43" s="25"/>
      <c r="B43" s="115" t="s">
        <v>550</v>
      </c>
      <c r="C43" s="26" t="s">
        <v>5</v>
      </c>
      <c r="D43" s="285"/>
      <c r="E43" s="285">
        <v>544.62</v>
      </c>
      <c r="F43" s="62"/>
      <c r="G43" s="62"/>
      <c r="H43" s="29"/>
      <c r="I43" s="29"/>
      <c r="J43" s="29"/>
      <c r="K43" s="12"/>
      <c r="L43" s="12"/>
      <c r="M43" s="12"/>
      <c r="N43" s="12"/>
      <c r="O43" s="12"/>
      <c r="P43" s="12"/>
      <c r="R43" s="1"/>
      <c r="S43" s="1"/>
      <c r="T43" s="1"/>
    </row>
    <row r="44" spans="1:20" s="2" customFormat="1" x14ac:dyDescent="0.2">
      <c r="A44" s="25"/>
      <c r="B44" s="220" t="s">
        <v>460</v>
      </c>
      <c r="C44" s="26" t="s">
        <v>17</v>
      </c>
      <c r="D44" s="285"/>
      <c r="E44" s="27">
        <f>375.6*0.3*1.1</f>
        <v>123.94800000000002</v>
      </c>
      <c r="F44" s="62"/>
      <c r="G44" s="62"/>
      <c r="H44" s="29"/>
      <c r="I44" s="29"/>
      <c r="J44" s="29"/>
      <c r="K44" s="12"/>
      <c r="L44" s="12"/>
      <c r="M44" s="12"/>
      <c r="N44" s="12"/>
      <c r="O44" s="12"/>
      <c r="P44" s="12"/>
      <c r="R44" s="1"/>
      <c r="S44" s="1"/>
      <c r="T44" s="1"/>
    </row>
    <row r="45" spans="1:20" s="2" customFormat="1" x14ac:dyDescent="0.2">
      <c r="A45" s="25"/>
      <c r="B45" s="220" t="s">
        <v>461</v>
      </c>
      <c r="C45" s="26" t="s">
        <v>17</v>
      </c>
      <c r="D45" s="285"/>
      <c r="E45" s="27">
        <f>98.55*0.2*1.1</f>
        <v>21.681000000000001</v>
      </c>
      <c r="F45" s="62"/>
      <c r="G45" s="62"/>
      <c r="H45" s="29"/>
      <c r="I45" s="29"/>
      <c r="J45" s="29"/>
      <c r="K45" s="12"/>
      <c r="L45" s="12"/>
      <c r="M45" s="12"/>
      <c r="N45" s="12"/>
      <c r="O45" s="12"/>
      <c r="P45" s="12"/>
      <c r="R45" s="1"/>
      <c r="S45" s="1"/>
      <c r="T45" s="1"/>
    </row>
    <row r="46" spans="1:20" s="2" customFormat="1" x14ac:dyDescent="0.2">
      <c r="A46" s="25"/>
      <c r="B46" s="220" t="s">
        <v>462</v>
      </c>
      <c r="C46" s="26" t="s">
        <v>17</v>
      </c>
      <c r="D46" s="285"/>
      <c r="E46" s="27">
        <f>59.97*0.15*1.1</f>
        <v>9.8950500000000012</v>
      </c>
      <c r="F46" s="62"/>
      <c r="G46" s="62"/>
      <c r="H46" s="29"/>
      <c r="I46" s="29"/>
      <c r="J46" s="29"/>
      <c r="K46" s="12"/>
      <c r="L46" s="12"/>
      <c r="M46" s="12"/>
      <c r="N46" s="12"/>
      <c r="O46" s="12"/>
      <c r="P46" s="12"/>
      <c r="R46" s="1"/>
      <c r="S46" s="1"/>
      <c r="T46" s="1"/>
    </row>
    <row r="47" spans="1:20" s="2" customFormat="1" x14ac:dyDescent="0.2">
      <c r="A47" s="25"/>
      <c r="B47" s="220" t="s">
        <v>1238</v>
      </c>
      <c r="C47" s="26" t="s">
        <v>17</v>
      </c>
      <c r="D47" s="285"/>
      <c r="E47" s="27">
        <f>10.5*0.1*1.1</f>
        <v>1.1550000000000002</v>
      </c>
      <c r="F47" s="62"/>
      <c r="G47" s="62"/>
      <c r="H47" s="29"/>
      <c r="I47" s="29"/>
      <c r="J47" s="29"/>
      <c r="K47" s="12"/>
      <c r="L47" s="12"/>
      <c r="M47" s="12"/>
      <c r="N47" s="12"/>
      <c r="O47" s="12"/>
      <c r="P47" s="12"/>
      <c r="R47" s="1"/>
      <c r="S47" s="1"/>
      <c r="T47" s="1"/>
    </row>
    <row r="48" spans="1:20" s="2" customFormat="1" x14ac:dyDescent="0.2">
      <c r="A48" s="25"/>
      <c r="B48" s="220" t="s">
        <v>459</v>
      </c>
      <c r="C48" s="26" t="s">
        <v>15</v>
      </c>
      <c r="D48" s="285"/>
      <c r="E48" s="27">
        <f>7.5*E43</f>
        <v>4084.65</v>
      </c>
      <c r="F48" s="62"/>
      <c r="G48" s="62"/>
      <c r="H48" s="29"/>
      <c r="I48" s="29"/>
      <c r="J48" s="29"/>
      <c r="K48" s="12"/>
      <c r="L48" s="12"/>
      <c r="M48" s="12"/>
      <c r="N48" s="12"/>
      <c r="O48" s="12"/>
      <c r="P48" s="12"/>
      <c r="R48" s="1"/>
      <c r="S48" s="1"/>
      <c r="T48" s="1"/>
    </row>
    <row r="49" spans="1:23" s="2" customFormat="1" x14ac:dyDescent="0.2">
      <c r="A49" s="25"/>
      <c r="B49" s="220" t="s">
        <v>244</v>
      </c>
      <c r="C49" s="26" t="s">
        <v>452</v>
      </c>
      <c r="D49" s="285"/>
      <c r="E49" s="27">
        <f>2.86*E43</f>
        <v>1557.6132</v>
      </c>
      <c r="F49" s="62"/>
      <c r="G49" s="62"/>
      <c r="H49" s="29"/>
      <c r="I49" s="29"/>
      <c r="J49" s="29"/>
      <c r="K49" s="12"/>
      <c r="L49" s="12"/>
      <c r="M49" s="12"/>
      <c r="N49" s="12"/>
      <c r="O49" s="12"/>
      <c r="P49" s="12"/>
      <c r="R49" s="1"/>
      <c r="S49" s="1"/>
      <c r="T49" s="1"/>
    </row>
    <row r="50" spans="1:23" s="2" customFormat="1" x14ac:dyDescent="0.2">
      <c r="A50" s="25"/>
      <c r="B50" s="115" t="s">
        <v>551</v>
      </c>
      <c r="C50" s="26" t="s">
        <v>5</v>
      </c>
      <c r="D50" s="285"/>
      <c r="E50" s="27">
        <f>25.91*2.8</f>
        <v>72.548000000000002</v>
      </c>
      <c r="F50" s="62"/>
      <c r="G50" s="62"/>
      <c r="H50" s="29"/>
      <c r="I50" s="29"/>
      <c r="J50" s="29"/>
      <c r="K50" s="12"/>
      <c r="L50" s="12"/>
      <c r="M50" s="12"/>
      <c r="N50" s="12"/>
      <c r="O50" s="12"/>
      <c r="P50" s="12"/>
      <c r="R50" s="1"/>
      <c r="S50" s="1"/>
      <c r="T50" s="1"/>
    </row>
    <row r="51" spans="1:23" s="2" customFormat="1" x14ac:dyDescent="0.2">
      <c r="A51" s="25"/>
      <c r="B51" s="115" t="s">
        <v>552</v>
      </c>
      <c r="C51" s="26" t="s">
        <v>5</v>
      </c>
      <c r="D51" s="285"/>
      <c r="E51" s="27">
        <f>8.76*2.8</f>
        <v>24.527999999999999</v>
      </c>
      <c r="F51" s="62"/>
      <c r="G51" s="62"/>
      <c r="H51" s="29"/>
      <c r="I51" s="29"/>
      <c r="J51" s="29"/>
      <c r="K51" s="12"/>
      <c r="L51" s="12"/>
      <c r="M51" s="12"/>
      <c r="N51" s="12"/>
      <c r="O51" s="12"/>
      <c r="P51" s="12"/>
      <c r="R51" s="1"/>
      <c r="S51" s="1"/>
      <c r="T51" s="1"/>
    </row>
    <row r="52" spans="1:23" s="2" customFormat="1" ht="13.5" customHeight="1" x14ac:dyDescent="0.2">
      <c r="A52" s="25"/>
      <c r="B52" s="84" t="s">
        <v>553</v>
      </c>
      <c r="C52" s="21" t="s">
        <v>5</v>
      </c>
      <c r="D52" s="21"/>
      <c r="E52" s="21">
        <v>101.5</v>
      </c>
      <c r="F52" s="62"/>
      <c r="G52" s="62"/>
      <c r="H52" s="29"/>
      <c r="I52" s="29"/>
      <c r="J52" s="29"/>
      <c r="K52" s="12"/>
      <c r="L52" s="12"/>
      <c r="M52" s="12"/>
      <c r="N52" s="12"/>
      <c r="O52" s="12"/>
      <c r="P52" s="12"/>
      <c r="R52" s="1"/>
      <c r="S52" s="1"/>
      <c r="T52" s="1"/>
    </row>
    <row r="53" spans="1:23" s="2" customFormat="1" ht="13.5" customHeight="1" x14ac:dyDescent="0.2">
      <c r="A53" s="25"/>
      <c r="B53" s="115" t="s">
        <v>496</v>
      </c>
      <c r="C53" s="26" t="s">
        <v>5</v>
      </c>
      <c r="D53" s="285"/>
      <c r="E53" s="27">
        <v>60.96</v>
      </c>
      <c r="F53" s="62"/>
      <c r="G53" s="62"/>
      <c r="H53" s="29"/>
      <c r="I53" s="29"/>
      <c r="J53" s="29"/>
      <c r="K53" s="12"/>
      <c r="L53" s="12"/>
      <c r="M53" s="12"/>
      <c r="N53" s="12"/>
      <c r="O53" s="12"/>
      <c r="P53" s="12"/>
      <c r="R53" s="1"/>
      <c r="S53" s="1"/>
      <c r="T53" s="1"/>
    </row>
    <row r="54" spans="1:23" s="2" customFormat="1" ht="13.5" customHeight="1" x14ac:dyDescent="0.2">
      <c r="A54" s="25"/>
      <c r="B54" s="115" t="s">
        <v>517</v>
      </c>
      <c r="C54" s="26" t="s">
        <v>452</v>
      </c>
      <c r="D54" s="285"/>
      <c r="E54" s="27">
        <v>86.6</v>
      </c>
      <c r="F54" s="62"/>
      <c r="G54" s="62"/>
      <c r="H54" s="29"/>
      <c r="I54" s="29"/>
      <c r="J54" s="29"/>
      <c r="K54" s="12"/>
      <c r="L54" s="12"/>
      <c r="M54" s="12"/>
      <c r="N54" s="12"/>
      <c r="O54" s="12"/>
      <c r="P54" s="12"/>
      <c r="R54" s="1"/>
      <c r="S54" s="1"/>
      <c r="T54" s="1"/>
    </row>
    <row r="55" spans="1:23" s="2" customFormat="1" ht="13.5" customHeight="1" x14ac:dyDescent="0.2">
      <c r="A55" s="25"/>
      <c r="B55" s="115" t="s">
        <v>554</v>
      </c>
      <c r="C55" s="26" t="s">
        <v>5</v>
      </c>
      <c r="D55" s="285"/>
      <c r="E55" s="27">
        <v>6.9</v>
      </c>
      <c r="F55" s="62"/>
      <c r="G55" s="62"/>
      <c r="H55" s="29"/>
      <c r="I55" s="29"/>
      <c r="J55" s="29"/>
      <c r="K55" s="12"/>
      <c r="L55" s="12"/>
      <c r="M55" s="12"/>
      <c r="N55" s="12"/>
      <c r="O55" s="12"/>
      <c r="P55" s="12"/>
      <c r="R55" s="1"/>
      <c r="S55" s="1"/>
      <c r="T55" s="1"/>
    </row>
    <row r="56" spans="1:23" s="2" customFormat="1" x14ac:dyDescent="0.2">
      <c r="A56" s="25"/>
      <c r="B56" s="230" t="s">
        <v>454</v>
      </c>
      <c r="C56" s="26"/>
      <c r="D56" s="285"/>
      <c r="E56" s="27"/>
      <c r="F56" s="62"/>
      <c r="G56" s="62"/>
      <c r="H56" s="29"/>
      <c r="I56" s="29"/>
      <c r="J56" s="29"/>
      <c r="K56" s="12"/>
      <c r="L56" s="12"/>
      <c r="M56" s="12"/>
      <c r="N56" s="12"/>
      <c r="O56" s="12"/>
      <c r="P56" s="12"/>
      <c r="R56" s="1"/>
      <c r="S56" s="1"/>
      <c r="T56" s="1"/>
    </row>
    <row r="57" spans="1:23" s="2" customFormat="1" x14ac:dyDescent="0.2">
      <c r="A57" s="16"/>
      <c r="B57" s="84" t="s">
        <v>267</v>
      </c>
      <c r="C57" s="21" t="s">
        <v>232</v>
      </c>
      <c r="D57" s="21"/>
      <c r="E57" s="21">
        <v>4.47</v>
      </c>
      <c r="F57" s="62"/>
      <c r="G57" s="62"/>
      <c r="H57" s="12"/>
      <c r="I57" s="12"/>
      <c r="J57" s="12"/>
      <c r="K57" s="12"/>
      <c r="L57" s="12"/>
      <c r="M57" s="12"/>
      <c r="N57" s="12"/>
      <c r="O57" s="12"/>
      <c r="P57" s="12"/>
      <c r="R57" s="1"/>
      <c r="S57" s="1"/>
      <c r="T57" s="1"/>
      <c r="W57" s="439"/>
    </row>
    <row r="58" spans="1:23" s="2" customFormat="1" x14ac:dyDescent="0.2">
      <c r="A58" s="16"/>
      <c r="B58" s="84" t="s">
        <v>451</v>
      </c>
      <c r="C58" s="21" t="s">
        <v>232</v>
      </c>
      <c r="D58" s="21"/>
      <c r="E58" s="21">
        <v>2.23</v>
      </c>
      <c r="F58" s="62"/>
      <c r="G58" s="62"/>
      <c r="H58" s="12"/>
      <c r="I58" s="12"/>
      <c r="J58" s="12"/>
      <c r="K58" s="12"/>
      <c r="L58" s="12"/>
      <c r="M58" s="12"/>
      <c r="N58" s="12"/>
      <c r="O58" s="12"/>
      <c r="P58" s="12"/>
      <c r="R58" s="1"/>
      <c r="S58" s="1"/>
      <c r="T58" s="1"/>
    </row>
    <row r="59" spans="1:23" s="2" customFormat="1" x14ac:dyDescent="0.2">
      <c r="A59" s="25"/>
      <c r="B59" s="440" t="s">
        <v>538</v>
      </c>
      <c r="C59" s="21" t="s">
        <v>452</v>
      </c>
      <c r="D59" s="21"/>
      <c r="E59" s="21">
        <f>2.6+4.8</f>
        <v>7.4</v>
      </c>
      <c r="F59" s="62"/>
      <c r="G59" s="62"/>
      <c r="H59" s="12"/>
      <c r="I59" s="12"/>
      <c r="J59" s="12"/>
      <c r="K59" s="12"/>
      <c r="L59" s="12"/>
      <c r="M59" s="12"/>
      <c r="N59" s="12"/>
      <c r="O59" s="12"/>
      <c r="P59" s="12"/>
      <c r="R59" s="1"/>
      <c r="S59" s="1"/>
      <c r="T59" s="1"/>
    </row>
    <row r="60" spans="1:23" s="2" customFormat="1" x14ac:dyDescent="0.2">
      <c r="A60" s="25"/>
      <c r="B60" s="84" t="s">
        <v>1474</v>
      </c>
      <c r="C60" s="21" t="s">
        <v>5</v>
      </c>
      <c r="D60" s="21"/>
      <c r="E60" s="21">
        <f>SUM(E57)*25</f>
        <v>111.75</v>
      </c>
      <c r="F60" s="62"/>
      <c r="G60" s="62"/>
      <c r="H60" s="12"/>
      <c r="I60" s="12"/>
      <c r="J60" s="12"/>
      <c r="K60" s="12"/>
      <c r="L60" s="12"/>
      <c r="M60" s="12"/>
      <c r="N60" s="12"/>
      <c r="O60" s="12"/>
      <c r="P60" s="12"/>
      <c r="R60" s="1"/>
      <c r="S60" s="1"/>
      <c r="T60" s="1"/>
    </row>
    <row r="61" spans="1:23" s="2" customFormat="1" x14ac:dyDescent="0.2">
      <c r="A61" s="25"/>
      <c r="B61" s="85" t="s">
        <v>270</v>
      </c>
      <c r="C61" s="21"/>
      <c r="D61" s="21"/>
      <c r="E61" s="21"/>
      <c r="F61" s="62"/>
      <c r="G61" s="62"/>
      <c r="H61" s="12"/>
      <c r="I61" s="12"/>
      <c r="J61" s="12"/>
      <c r="K61" s="12"/>
      <c r="L61" s="12"/>
      <c r="M61" s="12"/>
      <c r="N61" s="12"/>
      <c r="O61" s="12"/>
      <c r="P61" s="12"/>
      <c r="R61" s="1"/>
      <c r="S61" s="1"/>
      <c r="T61" s="1"/>
      <c r="V61" s="439"/>
    </row>
    <row r="62" spans="1:23" s="2" customFormat="1" x14ac:dyDescent="0.2">
      <c r="A62" s="25"/>
      <c r="B62" s="84" t="s">
        <v>271</v>
      </c>
      <c r="C62" s="21" t="s">
        <v>17</v>
      </c>
      <c r="D62" s="21"/>
      <c r="E62" s="21">
        <v>0.28000000000000003</v>
      </c>
      <c r="F62" s="62"/>
      <c r="G62" s="62"/>
      <c r="H62" s="12"/>
      <c r="I62" s="12"/>
      <c r="J62" s="12"/>
      <c r="K62" s="12"/>
      <c r="L62" s="12"/>
      <c r="M62" s="12"/>
      <c r="N62" s="12"/>
      <c r="O62" s="12"/>
      <c r="P62" s="12"/>
      <c r="R62" s="1"/>
      <c r="S62" s="1"/>
      <c r="T62" s="1"/>
    </row>
    <row r="63" spans="1:23" s="2" customFormat="1" x14ac:dyDescent="0.2">
      <c r="A63" s="25"/>
      <c r="B63" s="84" t="s">
        <v>268</v>
      </c>
      <c r="C63" s="21" t="s">
        <v>453</v>
      </c>
      <c r="D63" s="21"/>
      <c r="E63" s="21">
        <v>0.26</v>
      </c>
      <c r="F63" s="62"/>
      <c r="G63" s="62"/>
      <c r="H63" s="12"/>
      <c r="I63" s="12"/>
      <c r="J63" s="12"/>
      <c r="K63" s="12"/>
      <c r="L63" s="12"/>
      <c r="M63" s="12"/>
      <c r="N63" s="12"/>
      <c r="O63" s="12"/>
      <c r="P63" s="12"/>
      <c r="R63" s="1"/>
      <c r="S63" s="1"/>
      <c r="T63" s="1"/>
    </row>
    <row r="64" spans="1:23" s="2" customFormat="1" x14ac:dyDescent="0.2">
      <c r="A64" s="25"/>
      <c r="B64" s="84" t="s">
        <v>272</v>
      </c>
      <c r="C64" s="21" t="s">
        <v>28</v>
      </c>
      <c r="D64" s="21"/>
      <c r="E64" s="21">
        <v>5</v>
      </c>
      <c r="F64" s="62"/>
      <c r="G64" s="62"/>
      <c r="H64" s="12"/>
      <c r="I64" s="12"/>
      <c r="J64" s="12"/>
      <c r="K64" s="12"/>
      <c r="L64" s="12"/>
      <c r="M64" s="12"/>
      <c r="N64" s="12"/>
      <c r="O64" s="12"/>
      <c r="P64" s="12"/>
      <c r="R64" s="1"/>
      <c r="S64" s="1"/>
      <c r="T64" s="1"/>
    </row>
    <row r="65" spans="1:20" s="2" customFormat="1" x14ac:dyDescent="0.2">
      <c r="A65" s="25"/>
      <c r="B65" s="84" t="s">
        <v>269</v>
      </c>
      <c r="C65" s="21" t="s">
        <v>5</v>
      </c>
      <c r="D65" s="21"/>
      <c r="E65" s="21">
        <v>1.61</v>
      </c>
      <c r="F65" s="62"/>
      <c r="G65" s="62"/>
      <c r="H65" s="12"/>
      <c r="I65" s="12"/>
      <c r="J65" s="12"/>
      <c r="K65" s="12"/>
      <c r="L65" s="12"/>
      <c r="M65" s="12"/>
      <c r="N65" s="12"/>
      <c r="O65" s="12"/>
      <c r="P65" s="12"/>
      <c r="R65" s="1"/>
      <c r="S65" s="1"/>
      <c r="T65" s="1"/>
    </row>
    <row r="66" spans="1:20" s="2" customFormat="1" x14ac:dyDescent="0.2">
      <c r="A66" s="25"/>
      <c r="B66" s="84" t="s">
        <v>244</v>
      </c>
      <c r="C66" s="21" t="s">
        <v>15</v>
      </c>
      <c r="D66" s="21"/>
      <c r="E66" s="21">
        <v>11.3</v>
      </c>
      <c r="F66" s="62"/>
      <c r="G66" s="62"/>
      <c r="H66" s="29"/>
      <c r="I66" s="29"/>
      <c r="J66" s="29"/>
      <c r="K66" s="12"/>
      <c r="L66" s="12"/>
      <c r="M66" s="12"/>
      <c r="N66" s="12"/>
      <c r="O66" s="12"/>
      <c r="P66" s="12"/>
      <c r="R66" s="1"/>
      <c r="S66" s="1"/>
      <c r="T66" s="1"/>
    </row>
    <row r="67" spans="1:20" s="2" customFormat="1" x14ac:dyDescent="0.2">
      <c r="A67" s="25"/>
      <c r="B67" s="85" t="s">
        <v>273</v>
      </c>
      <c r="C67" s="21"/>
      <c r="D67" s="21"/>
      <c r="E67" s="21"/>
      <c r="F67" s="62"/>
      <c r="G67" s="62"/>
      <c r="H67" s="12"/>
      <c r="I67" s="12"/>
      <c r="J67" s="12"/>
      <c r="K67" s="12"/>
      <c r="L67" s="12"/>
      <c r="M67" s="12"/>
      <c r="N67" s="12"/>
      <c r="O67" s="12"/>
      <c r="P67" s="12"/>
      <c r="R67" s="1"/>
      <c r="S67" s="1"/>
      <c r="T67" s="1"/>
    </row>
    <row r="68" spans="1:20" s="2" customFormat="1" x14ac:dyDescent="0.2">
      <c r="A68" s="25"/>
      <c r="B68" s="84" t="s">
        <v>268</v>
      </c>
      <c r="C68" s="21" t="s">
        <v>15</v>
      </c>
      <c r="D68" s="21"/>
      <c r="E68" s="21">
        <v>34.81</v>
      </c>
      <c r="F68" s="62"/>
      <c r="G68" s="62"/>
      <c r="H68" s="12"/>
      <c r="I68" s="12"/>
      <c r="J68" s="12"/>
      <c r="K68" s="12"/>
      <c r="L68" s="12"/>
      <c r="M68" s="12"/>
      <c r="N68" s="12"/>
      <c r="O68" s="12"/>
      <c r="P68" s="12"/>
      <c r="R68" s="1"/>
      <c r="S68" s="1"/>
      <c r="T68" s="1"/>
    </row>
    <row r="69" spans="1:20" s="2" customFormat="1" x14ac:dyDescent="0.2">
      <c r="A69" s="25"/>
      <c r="B69" s="85" t="s">
        <v>262</v>
      </c>
      <c r="C69" s="26"/>
      <c r="D69" s="285"/>
      <c r="E69" s="27"/>
      <c r="F69" s="62"/>
      <c r="G69" s="62"/>
      <c r="H69" s="29"/>
      <c r="I69" s="29"/>
      <c r="J69" s="29"/>
      <c r="K69" s="12"/>
      <c r="L69" s="12"/>
      <c r="M69" s="12"/>
      <c r="N69" s="12"/>
      <c r="O69" s="12"/>
      <c r="P69" s="12"/>
      <c r="R69" s="1"/>
      <c r="S69" s="1"/>
      <c r="T69" s="1"/>
    </row>
    <row r="70" spans="1:20" s="2" customFormat="1" x14ac:dyDescent="0.2">
      <c r="A70" s="25"/>
      <c r="B70" s="115" t="s">
        <v>263</v>
      </c>
      <c r="C70" s="26" t="s">
        <v>439</v>
      </c>
      <c r="D70" s="285"/>
      <c r="E70" s="27">
        <v>12</v>
      </c>
      <c r="F70" s="62"/>
      <c r="G70" s="62"/>
      <c r="H70" s="29"/>
      <c r="I70" s="76"/>
      <c r="J70" s="29"/>
      <c r="K70" s="12"/>
      <c r="L70" s="12"/>
      <c r="M70" s="12"/>
      <c r="N70" s="12"/>
      <c r="O70" s="12"/>
      <c r="P70" s="12"/>
      <c r="R70" s="1"/>
      <c r="S70" s="1"/>
      <c r="T70" s="1"/>
    </row>
    <row r="71" spans="1:20" s="2" customFormat="1" x14ac:dyDescent="0.2">
      <c r="A71" s="25"/>
      <c r="B71" s="220" t="s">
        <v>464</v>
      </c>
      <c r="C71" s="26" t="s">
        <v>439</v>
      </c>
      <c r="D71" s="285"/>
      <c r="E71" s="27">
        <v>4</v>
      </c>
      <c r="F71" s="62"/>
      <c r="G71" s="62"/>
      <c r="H71" s="29"/>
      <c r="I71" s="29"/>
      <c r="J71" s="29"/>
      <c r="K71" s="12"/>
      <c r="L71" s="12"/>
      <c r="M71" s="12"/>
      <c r="N71" s="12"/>
      <c r="O71" s="12"/>
      <c r="P71" s="12"/>
      <c r="R71" s="1"/>
      <c r="S71" s="1"/>
      <c r="T71" s="1"/>
    </row>
    <row r="72" spans="1:20" s="2" customFormat="1" x14ac:dyDescent="0.2">
      <c r="A72" s="25"/>
      <c r="B72" s="220" t="s">
        <v>465</v>
      </c>
      <c r="C72" s="26" t="s">
        <v>439</v>
      </c>
      <c r="D72" s="285"/>
      <c r="E72" s="27">
        <v>2</v>
      </c>
      <c r="F72" s="62"/>
      <c r="G72" s="62"/>
      <c r="H72" s="29"/>
      <c r="I72" s="29"/>
      <c r="J72" s="29"/>
      <c r="K72" s="12"/>
      <c r="L72" s="12"/>
      <c r="M72" s="12"/>
      <c r="N72" s="12"/>
      <c r="O72" s="12"/>
      <c r="P72" s="12"/>
      <c r="R72" s="1"/>
      <c r="S72" s="1"/>
      <c r="T72" s="1"/>
    </row>
    <row r="73" spans="1:20" s="2" customFormat="1" x14ac:dyDescent="0.2">
      <c r="A73" s="25"/>
      <c r="B73" s="220" t="s">
        <v>1237</v>
      </c>
      <c r="C73" s="26" t="s">
        <v>439</v>
      </c>
      <c r="D73" s="285"/>
      <c r="E73" s="27">
        <v>1</v>
      </c>
      <c r="F73" s="62"/>
      <c r="G73" s="62"/>
      <c r="H73" s="29"/>
      <c r="I73" s="29"/>
      <c r="J73" s="29"/>
      <c r="K73" s="12"/>
      <c r="L73" s="12"/>
      <c r="M73" s="12"/>
      <c r="N73" s="12"/>
      <c r="O73" s="12"/>
      <c r="P73" s="12"/>
      <c r="R73" s="1"/>
      <c r="S73" s="1"/>
      <c r="T73" s="1"/>
    </row>
    <row r="74" spans="1:20" s="2" customFormat="1" x14ac:dyDescent="0.2">
      <c r="A74" s="25"/>
      <c r="B74" s="220" t="s">
        <v>466</v>
      </c>
      <c r="C74" s="26" t="s">
        <v>439</v>
      </c>
      <c r="D74" s="285"/>
      <c r="E74" s="27">
        <v>1</v>
      </c>
      <c r="F74" s="62"/>
      <c r="G74" s="62"/>
      <c r="H74" s="29"/>
      <c r="I74" s="29"/>
      <c r="J74" s="29"/>
      <c r="K74" s="12"/>
      <c r="L74" s="12"/>
      <c r="M74" s="12"/>
      <c r="N74" s="12"/>
      <c r="O74" s="12"/>
      <c r="P74" s="12"/>
      <c r="R74" s="1"/>
      <c r="S74" s="1"/>
      <c r="T74" s="1"/>
    </row>
    <row r="75" spans="1:20" s="2" customFormat="1" x14ac:dyDescent="0.2">
      <c r="A75" s="25"/>
      <c r="B75" s="220" t="s">
        <v>467</v>
      </c>
      <c r="C75" s="26" t="s">
        <v>439</v>
      </c>
      <c r="D75" s="285"/>
      <c r="E75" s="27">
        <v>1</v>
      </c>
      <c r="F75" s="62"/>
      <c r="G75" s="62"/>
      <c r="H75" s="29"/>
      <c r="I75" s="29"/>
      <c r="J75" s="29"/>
      <c r="K75" s="12"/>
      <c r="L75" s="12"/>
      <c r="M75" s="12"/>
      <c r="N75" s="12"/>
      <c r="O75" s="12"/>
      <c r="P75" s="12"/>
      <c r="R75" s="1"/>
      <c r="S75" s="1"/>
      <c r="T75" s="1"/>
    </row>
    <row r="76" spans="1:20" s="2" customFormat="1" x14ac:dyDescent="0.2">
      <c r="A76" s="25"/>
      <c r="B76" s="220" t="s">
        <v>468</v>
      </c>
      <c r="C76" s="26" t="s">
        <v>439</v>
      </c>
      <c r="D76" s="285"/>
      <c r="E76" s="27">
        <v>3</v>
      </c>
      <c r="F76" s="62"/>
      <c r="G76" s="62"/>
      <c r="H76" s="29"/>
      <c r="I76" s="29"/>
      <c r="J76" s="29"/>
      <c r="K76" s="12"/>
      <c r="L76" s="12"/>
      <c r="M76" s="12"/>
      <c r="N76" s="12"/>
      <c r="O76" s="12"/>
      <c r="P76" s="12"/>
      <c r="R76" s="1"/>
      <c r="S76" s="1"/>
      <c r="T76" s="1"/>
    </row>
    <row r="77" spans="1:20" s="2" customFormat="1" x14ac:dyDescent="0.2">
      <c r="A77" s="25"/>
      <c r="B77" s="115" t="s">
        <v>544</v>
      </c>
      <c r="C77" s="26" t="s">
        <v>439</v>
      </c>
      <c r="D77" s="285"/>
      <c r="E77" s="27">
        <v>1</v>
      </c>
      <c r="F77" s="62"/>
      <c r="G77" s="62"/>
      <c r="H77" s="29"/>
      <c r="I77" s="29"/>
      <c r="J77" s="29"/>
      <c r="K77" s="12"/>
      <c r="L77" s="12"/>
      <c r="M77" s="12"/>
      <c r="N77" s="12"/>
      <c r="O77" s="12"/>
      <c r="P77" s="12"/>
      <c r="R77" s="1"/>
      <c r="S77" s="1"/>
      <c r="T77" s="1"/>
    </row>
    <row r="78" spans="1:20" s="2" customFormat="1" x14ac:dyDescent="0.2">
      <c r="A78" s="25"/>
      <c r="B78" s="115" t="s">
        <v>469</v>
      </c>
      <c r="C78" s="26" t="s">
        <v>16</v>
      </c>
      <c r="D78" s="285"/>
      <c r="E78" s="27">
        <v>1</v>
      </c>
      <c r="F78" s="62"/>
      <c r="G78" s="62"/>
      <c r="H78" s="29"/>
      <c r="I78" s="29"/>
      <c r="J78" s="29"/>
      <c r="K78" s="12"/>
      <c r="L78" s="12"/>
      <c r="M78" s="12"/>
      <c r="N78" s="12"/>
      <c r="O78" s="12"/>
      <c r="P78" s="12"/>
      <c r="R78" s="1"/>
      <c r="S78" s="1"/>
      <c r="T78" s="1"/>
    </row>
    <row r="79" spans="1:20" s="2" customFormat="1" x14ac:dyDescent="0.2">
      <c r="A79" s="155"/>
      <c r="B79" s="129"/>
      <c r="C79" s="112"/>
      <c r="D79" s="112"/>
      <c r="E79" s="158"/>
      <c r="F79" s="154"/>
      <c r="G79" s="33"/>
      <c r="H79" s="29"/>
      <c r="I79" s="29"/>
      <c r="J79" s="29"/>
      <c r="K79" s="12">
        <f>SUM(H79:J79)</f>
        <v>0</v>
      </c>
      <c r="L79" s="12">
        <f>ROUND(E79*F79,2)</f>
        <v>0</v>
      </c>
      <c r="M79" s="12">
        <f>ROUND(E79*H79,2)</f>
        <v>0</v>
      </c>
      <c r="N79" s="12">
        <f>ROUND(E79*I79,2)</f>
        <v>0</v>
      </c>
      <c r="O79" s="12">
        <f>ROUND(E79*J79,2)</f>
        <v>0</v>
      </c>
      <c r="P79" s="12">
        <f>ROUND(((M79+N79)+O79),2)</f>
        <v>0</v>
      </c>
    </row>
    <row r="80" spans="1:20" s="2" customFormat="1" x14ac:dyDescent="0.2">
      <c r="A80" s="25"/>
      <c r="B80" s="34"/>
      <c r="C80" s="24" t="s">
        <v>7</v>
      </c>
      <c r="D80" s="35"/>
      <c r="E80" s="36"/>
      <c r="F80" s="36"/>
      <c r="G80" s="36"/>
      <c r="H80" s="37"/>
      <c r="I80" s="36"/>
      <c r="J80" s="37"/>
      <c r="K80" s="37"/>
      <c r="L80" s="38">
        <f>SUM(L10:L79)</f>
        <v>0</v>
      </c>
      <c r="M80" s="38">
        <f>SUM(M10:M79)</f>
        <v>0</v>
      </c>
      <c r="N80" s="38">
        <f>SUM(N10:N79)</f>
        <v>0</v>
      </c>
      <c r="O80" s="38">
        <f>SUM(O10:O79)</f>
        <v>0</v>
      </c>
      <c r="P80" s="38">
        <f>SUM(P10:P79)</f>
        <v>0</v>
      </c>
      <c r="Q80" s="1"/>
    </row>
    <row r="81" spans="1:19" x14ac:dyDescent="0.2">
      <c r="A81" s="88"/>
      <c r="B81" s="92" t="s">
        <v>9</v>
      </c>
      <c r="C81" s="93"/>
      <c r="D81" s="90"/>
      <c r="E81" s="91"/>
      <c r="F81" s="94"/>
      <c r="G81" s="95"/>
      <c r="H81" s="95"/>
      <c r="I81" s="94"/>
      <c r="J81" s="95"/>
      <c r="K81" s="96"/>
      <c r="L81" s="38">
        <f>SUM(L80:L80)</f>
        <v>0</v>
      </c>
      <c r="M81" s="38">
        <f>SUM(M80:M80)</f>
        <v>0</v>
      </c>
      <c r="N81" s="38">
        <f>SUM(N80:N80)</f>
        <v>0</v>
      </c>
      <c r="O81" s="38">
        <f>SUM(O80:O80)</f>
        <v>0</v>
      </c>
      <c r="P81" s="38">
        <f>SUM(P80:P80)</f>
        <v>0</v>
      </c>
    </row>
    <row r="82" spans="1:19" x14ac:dyDescent="0.2">
      <c r="A82" s="88"/>
      <c r="B82" s="97"/>
      <c r="C82" s="89"/>
      <c r="D82" s="90"/>
      <c r="E82" s="91"/>
      <c r="F82" s="103"/>
      <c r="G82" s="104"/>
      <c r="H82" s="104"/>
      <c r="I82" s="103"/>
      <c r="J82" s="104"/>
      <c r="K82" s="105" t="s">
        <v>12</v>
      </c>
      <c r="L82" s="106"/>
      <c r="M82" s="107"/>
      <c r="N82" s="107"/>
      <c r="O82" s="108"/>
      <c r="P82" s="109">
        <f>SUM(P81:P81)</f>
        <v>0</v>
      </c>
    </row>
    <row r="83" spans="1:19" x14ac:dyDescent="0.2">
      <c r="A83" s="88"/>
      <c r="B83" s="97"/>
      <c r="C83" s="89"/>
      <c r="D83" s="90"/>
      <c r="E83" s="91"/>
      <c r="F83" s="103"/>
      <c r="G83" s="104"/>
      <c r="H83" s="104"/>
      <c r="I83" s="103"/>
      <c r="J83" s="104"/>
      <c r="K83" s="105" t="s">
        <v>13</v>
      </c>
      <c r="L83" s="110"/>
      <c r="M83" s="110">
        <v>0.21</v>
      </c>
      <c r="N83" s="107"/>
      <c r="O83" s="108"/>
      <c r="P83" s="109">
        <f>P82*M83</f>
        <v>0</v>
      </c>
    </row>
    <row r="84" spans="1:19" x14ac:dyDescent="0.2">
      <c r="A84" s="88"/>
      <c r="B84" s="97"/>
      <c r="C84" s="89"/>
      <c r="D84" s="90"/>
      <c r="E84" s="91"/>
      <c r="F84" s="103"/>
      <c r="G84" s="104"/>
      <c r="H84" s="104"/>
      <c r="I84" s="103"/>
      <c r="J84" s="104"/>
      <c r="K84" s="105" t="s">
        <v>14</v>
      </c>
      <c r="L84" s="106"/>
      <c r="M84" s="107"/>
      <c r="N84" s="107"/>
      <c r="O84" s="108"/>
      <c r="P84" s="109">
        <f>P82+P83</f>
        <v>0</v>
      </c>
      <c r="S84" s="8"/>
    </row>
    <row r="85" spans="1:19" x14ac:dyDescent="0.2">
      <c r="M85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T28"/>
  <sheetViews>
    <sheetView view="pageBreakPreview" zoomScaleNormal="85" zoomScaleSheetLayoutView="100" workbookViewId="0">
      <selection activeCell="S39" sqref="S39"/>
    </sheetView>
  </sheetViews>
  <sheetFormatPr defaultColWidth="9.140625" defaultRowHeight="12.75" x14ac:dyDescent="0.2"/>
  <cols>
    <col min="1" max="1" width="5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'5.3'!A2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103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P27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99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ht="13.5" customHeight="1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11" customFormat="1" x14ac:dyDescent="0.2">
      <c r="A9" s="120">
        <v>1</v>
      </c>
      <c r="B9" s="125"/>
      <c r="C9" s="60"/>
      <c r="D9" s="123"/>
      <c r="E9" s="124"/>
      <c r="F9" s="143"/>
      <c r="G9" s="143"/>
      <c r="H9" s="12"/>
      <c r="I9" s="12"/>
      <c r="J9" s="12"/>
      <c r="K9" s="12"/>
      <c r="L9" s="12"/>
      <c r="M9" s="12"/>
      <c r="N9" s="12"/>
      <c r="O9" s="12"/>
      <c r="P9" s="12"/>
    </row>
    <row r="10" spans="1:20" s="11" customFormat="1" x14ac:dyDescent="0.2">
      <c r="A10" s="120">
        <v>2</v>
      </c>
      <c r="B10" s="122" t="s">
        <v>532</v>
      </c>
      <c r="C10" s="60" t="s">
        <v>232</v>
      </c>
      <c r="D10" s="60"/>
      <c r="E10" s="222">
        <v>0.36</v>
      </c>
      <c r="F10" s="143"/>
      <c r="G10" s="143"/>
      <c r="H10" s="12"/>
      <c r="I10" s="12"/>
      <c r="J10" s="12"/>
      <c r="K10" s="12"/>
      <c r="L10" s="12"/>
      <c r="M10" s="12"/>
      <c r="N10" s="12"/>
      <c r="O10" s="12"/>
      <c r="P10" s="12"/>
      <c r="R10" s="1"/>
      <c r="S10" s="1"/>
      <c r="T10" s="1"/>
    </row>
    <row r="11" spans="1:20" s="11" customFormat="1" x14ac:dyDescent="0.2">
      <c r="A11" s="120">
        <v>3</v>
      </c>
      <c r="B11" s="122" t="s">
        <v>533</v>
      </c>
      <c r="C11" s="60" t="s">
        <v>232</v>
      </c>
      <c r="D11" s="60"/>
      <c r="E11" s="222">
        <v>23.02</v>
      </c>
      <c r="F11" s="143"/>
      <c r="G11" s="143"/>
      <c r="H11" s="12"/>
      <c r="I11" s="12"/>
      <c r="J11" s="12"/>
      <c r="K11" s="12"/>
      <c r="L11" s="12"/>
      <c r="M11" s="12"/>
      <c r="N11" s="12"/>
      <c r="O11" s="12"/>
      <c r="P11" s="12"/>
      <c r="R11" s="1"/>
      <c r="S11" s="1"/>
      <c r="T11" s="1"/>
    </row>
    <row r="12" spans="1:20" s="11" customFormat="1" x14ac:dyDescent="0.2">
      <c r="A12" s="120">
        <v>4</v>
      </c>
      <c r="B12" s="122" t="s">
        <v>534</v>
      </c>
      <c r="C12" s="60" t="s">
        <v>232</v>
      </c>
      <c r="D12" s="60"/>
      <c r="E12" s="222">
        <v>1.81</v>
      </c>
      <c r="F12" s="143"/>
      <c r="G12" s="143"/>
      <c r="H12" s="12"/>
      <c r="I12" s="12"/>
      <c r="J12" s="12"/>
      <c r="K12" s="12"/>
      <c r="L12" s="12"/>
      <c r="M12" s="12"/>
      <c r="N12" s="12"/>
      <c r="O12" s="12"/>
      <c r="P12" s="12"/>
      <c r="R12" s="1"/>
      <c r="S12" s="1"/>
      <c r="T12" s="1"/>
    </row>
    <row r="13" spans="1:20" s="11" customFormat="1" ht="15" customHeight="1" x14ac:dyDescent="0.2">
      <c r="A13" s="120">
        <v>5</v>
      </c>
      <c r="B13" s="122" t="s">
        <v>535</v>
      </c>
      <c r="C13" s="60" t="s">
        <v>232</v>
      </c>
      <c r="D13" s="60"/>
      <c r="E13" s="222">
        <v>7.86</v>
      </c>
      <c r="F13" s="143"/>
      <c r="G13" s="143"/>
      <c r="H13" s="12"/>
      <c r="I13" s="12"/>
      <c r="J13" s="12"/>
      <c r="K13" s="12"/>
      <c r="L13" s="12"/>
      <c r="M13" s="12"/>
      <c r="N13" s="12"/>
      <c r="O13" s="12"/>
      <c r="P13" s="12"/>
      <c r="R13" s="1"/>
      <c r="S13" s="1"/>
      <c r="T13" s="1"/>
    </row>
    <row r="14" spans="1:20" s="11" customFormat="1" x14ac:dyDescent="0.2">
      <c r="A14" s="120">
        <v>8</v>
      </c>
      <c r="B14" s="223" t="s">
        <v>536</v>
      </c>
      <c r="C14" s="60" t="s">
        <v>232</v>
      </c>
      <c r="D14" s="60"/>
      <c r="E14" s="222">
        <v>15.18</v>
      </c>
      <c r="F14" s="143"/>
      <c r="G14" s="143"/>
      <c r="H14" s="12"/>
      <c r="I14" s="12"/>
      <c r="J14" s="12"/>
      <c r="K14" s="12"/>
      <c r="L14" s="12"/>
      <c r="M14" s="12"/>
      <c r="N14" s="12"/>
      <c r="O14" s="12"/>
      <c r="P14" s="12"/>
      <c r="R14" s="1"/>
      <c r="S14" s="1"/>
      <c r="T14" s="1"/>
    </row>
    <row r="15" spans="1:20" s="11" customFormat="1" x14ac:dyDescent="0.2">
      <c r="A15" s="120">
        <v>9</v>
      </c>
      <c r="B15" s="125"/>
      <c r="C15" s="60"/>
      <c r="D15" s="60"/>
      <c r="E15" s="21"/>
      <c r="F15" s="143"/>
      <c r="G15" s="143"/>
      <c r="H15" s="12"/>
      <c r="I15" s="12"/>
      <c r="J15" s="12"/>
      <c r="K15" s="12"/>
      <c r="L15" s="12"/>
      <c r="M15" s="12"/>
      <c r="N15" s="12"/>
      <c r="O15" s="12"/>
      <c r="P15" s="12"/>
      <c r="R15" s="1"/>
      <c r="S15" s="1"/>
      <c r="T15" s="1"/>
    </row>
    <row r="16" spans="1:20" s="11" customFormat="1" x14ac:dyDescent="0.2">
      <c r="A16" s="120">
        <v>10</v>
      </c>
      <c r="B16" s="286" t="s">
        <v>537</v>
      </c>
      <c r="C16" s="60" t="s">
        <v>232</v>
      </c>
      <c r="D16" s="60"/>
      <c r="E16" s="222">
        <v>10.14</v>
      </c>
      <c r="F16" s="143"/>
      <c r="G16" s="143"/>
      <c r="H16" s="12"/>
      <c r="I16" s="12"/>
      <c r="J16" s="12"/>
      <c r="K16" s="12"/>
      <c r="L16" s="12"/>
      <c r="M16" s="12"/>
      <c r="N16" s="12"/>
      <c r="O16" s="12"/>
      <c r="P16" s="12"/>
      <c r="R16" s="1"/>
      <c r="S16" s="1"/>
      <c r="T16" s="1"/>
    </row>
    <row r="17" spans="1:20" s="11" customFormat="1" x14ac:dyDescent="0.2">
      <c r="A17" s="120">
        <v>10</v>
      </c>
      <c r="B17" s="286"/>
      <c r="C17" s="60"/>
      <c r="D17" s="60"/>
      <c r="E17" s="21"/>
      <c r="F17" s="143"/>
      <c r="G17" s="143"/>
      <c r="H17" s="12"/>
      <c r="I17" s="12"/>
      <c r="J17" s="12"/>
      <c r="K17" s="12"/>
      <c r="L17" s="12"/>
      <c r="M17" s="12"/>
      <c r="N17" s="12"/>
      <c r="O17" s="12"/>
      <c r="P17" s="12"/>
      <c r="R17" s="1"/>
      <c r="S17" s="1"/>
      <c r="T17" s="1"/>
    </row>
    <row r="18" spans="1:20" s="11" customFormat="1" x14ac:dyDescent="0.2">
      <c r="A18" s="120">
        <v>10</v>
      </c>
      <c r="B18" s="286" t="s">
        <v>539</v>
      </c>
      <c r="C18" s="287" t="s">
        <v>453</v>
      </c>
      <c r="D18" s="60"/>
      <c r="E18" s="222">
        <v>3.58</v>
      </c>
      <c r="F18" s="143"/>
      <c r="G18" s="143"/>
      <c r="H18" s="12"/>
      <c r="I18" s="12"/>
      <c r="J18" s="12"/>
      <c r="K18" s="12"/>
      <c r="L18" s="12"/>
      <c r="M18" s="12"/>
      <c r="N18" s="12"/>
      <c r="O18" s="12"/>
      <c r="P18" s="12"/>
      <c r="R18" s="1"/>
      <c r="S18" s="1"/>
      <c r="T18" s="1"/>
    </row>
    <row r="19" spans="1:20" s="11" customFormat="1" x14ac:dyDescent="0.2">
      <c r="A19" s="120">
        <v>10</v>
      </c>
      <c r="B19" s="286" t="s">
        <v>540</v>
      </c>
      <c r="C19" s="287" t="s">
        <v>5</v>
      </c>
      <c r="D19" s="60"/>
      <c r="E19" s="222">
        <v>68</v>
      </c>
      <c r="F19" s="143"/>
      <c r="G19" s="143"/>
      <c r="H19" s="12"/>
      <c r="I19" s="12"/>
      <c r="J19" s="12"/>
      <c r="K19" s="12"/>
      <c r="L19" s="12"/>
      <c r="M19" s="12"/>
      <c r="N19" s="12"/>
      <c r="O19" s="12"/>
      <c r="P19" s="12"/>
      <c r="R19" s="1"/>
      <c r="S19" s="1"/>
      <c r="T19" s="1"/>
    </row>
    <row r="20" spans="1:20" s="11" customFormat="1" x14ac:dyDescent="0.2">
      <c r="A20" s="120">
        <v>10</v>
      </c>
      <c r="B20" s="286" t="s">
        <v>541</v>
      </c>
      <c r="C20" s="287" t="s">
        <v>439</v>
      </c>
      <c r="D20" s="60"/>
      <c r="E20" s="222">
        <v>14</v>
      </c>
      <c r="F20" s="143"/>
      <c r="G20" s="143"/>
      <c r="H20" s="12"/>
      <c r="I20" s="12"/>
      <c r="J20" s="12"/>
      <c r="K20" s="12"/>
      <c r="L20" s="12"/>
      <c r="M20" s="12"/>
      <c r="N20" s="12"/>
      <c r="O20" s="12"/>
      <c r="P20" s="12"/>
      <c r="R20" s="1"/>
      <c r="S20" s="1"/>
      <c r="T20" s="1"/>
    </row>
    <row r="21" spans="1:20" s="11" customFormat="1" x14ac:dyDescent="0.2">
      <c r="A21" s="120">
        <v>10</v>
      </c>
      <c r="B21" s="286" t="s">
        <v>542</v>
      </c>
      <c r="C21" s="287" t="s">
        <v>543</v>
      </c>
      <c r="D21" s="60"/>
      <c r="E21" s="222">
        <v>18.75</v>
      </c>
      <c r="F21" s="143"/>
      <c r="G21" s="143"/>
      <c r="H21" s="12"/>
      <c r="I21" s="12"/>
      <c r="J21" s="12"/>
      <c r="K21" s="12"/>
      <c r="L21" s="12"/>
      <c r="M21" s="12"/>
      <c r="N21" s="12"/>
      <c r="O21" s="12"/>
      <c r="P21" s="12"/>
      <c r="R21" s="1"/>
      <c r="S21" s="1"/>
      <c r="T21" s="1"/>
    </row>
    <row r="22" spans="1:20" x14ac:dyDescent="0.2">
      <c r="A22" s="155"/>
      <c r="B22" s="161"/>
      <c r="C22" s="162"/>
      <c r="D22" s="153"/>
      <c r="E22" s="158"/>
      <c r="F22" s="112"/>
      <c r="G22" s="163"/>
      <c r="H22" s="12"/>
      <c r="I22" s="28"/>
      <c r="J22" s="12"/>
      <c r="K22" s="29"/>
      <c r="L22" s="12"/>
      <c r="M22" s="12"/>
      <c r="N22" s="12"/>
      <c r="O22" s="12"/>
      <c r="P22" s="12"/>
    </row>
    <row r="23" spans="1:20" s="2" customFormat="1" x14ac:dyDescent="0.2">
      <c r="A23" s="25"/>
      <c r="B23" s="34"/>
      <c r="C23" s="24" t="s">
        <v>7</v>
      </c>
      <c r="D23" s="35"/>
      <c r="E23" s="36"/>
      <c r="F23" s="36"/>
      <c r="G23" s="36"/>
      <c r="H23" s="37"/>
      <c r="I23" s="36"/>
      <c r="J23" s="37"/>
      <c r="K23" s="37"/>
      <c r="L23" s="38">
        <f>SUM(L9:L22)</f>
        <v>0</v>
      </c>
      <c r="M23" s="38">
        <f>SUM(M9:M22)</f>
        <v>0</v>
      </c>
      <c r="N23" s="38">
        <f>SUM(N9:N22)</f>
        <v>0</v>
      </c>
      <c r="O23" s="38">
        <f>SUM(O9:O22)</f>
        <v>0</v>
      </c>
      <c r="P23" s="38">
        <f>SUM(P9:P22)</f>
        <v>0</v>
      </c>
      <c r="Q23" s="1"/>
    </row>
    <row r="24" spans="1:20" s="10" customFormat="1" x14ac:dyDescent="0.2">
      <c r="A24" s="13"/>
      <c r="B24" s="45" t="s">
        <v>9</v>
      </c>
      <c r="C24" s="46"/>
      <c r="D24" s="47"/>
      <c r="E24" s="15"/>
      <c r="F24" s="41"/>
      <c r="G24" s="42"/>
      <c r="H24" s="42"/>
      <c r="I24" s="41"/>
      <c r="J24" s="42"/>
      <c r="K24" s="48"/>
      <c r="L24" s="49">
        <f>SUM(L23:L23)</f>
        <v>0</v>
      </c>
      <c r="M24" s="49">
        <f>SUM(M23:M23)</f>
        <v>0</v>
      </c>
      <c r="N24" s="49">
        <f>SUM(N23:N23)</f>
        <v>0</v>
      </c>
      <c r="O24" s="49">
        <f>SUM(O23:O23)</f>
        <v>0</v>
      </c>
      <c r="P24" s="49">
        <f>SUM(P23:P23)</f>
        <v>0</v>
      </c>
    </row>
    <row r="25" spans="1:20" s="10" customFormat="1" x14ac:dyDescent="0.2">
      <c r="A25" s="13"/>
      <c r="B25" s="39"/>
      <c r="C25" s="14"/>
      <c r="D25" s="47"/>
      <c r="E25" s="15"/>
      <c r="F25" s="53"/>
      <c r="G25" s="54"/>
      <c r="H25" s="54"/>
      <c r="I25" s="53"/>
      <c r="J25" s="54"/>
      <c r="K25" s="55" t="s">
        <v>12</v>
      </c>
      <c r="L25" s="56"/>
      <c r="M25" s="57"/>
      <c r="N25" s="57"/>
      <c r="O25" s="58"/>
      <c r="P25" s="59">
        <f>SUM(P24:P24)</f>
        <v>0</v>
      </c>
    </row>
    <row r="26" spans="1:20" s="10" customFormat="1" x14ac:dyDescent="0.2">
      <c r="A26" s="13"/>
      <c r="B26" s="39"/>
      <c r="C26" s="14"/>
      <c r="D26" s="47"/>
      <c r="E26" s="15"/>
      <c r="F26" s="53"/>
      <c r="G26" s="54"/>
      <c r="H26" s="54"/>
      <c r="I26" s="53"/>
      <c r="J26" s="54"/>
      <c r="K26" s="55" t="s">
        <v>13</v>
      </c>
      <c r="L26" s="52"/>
      <c r="M26" s="52">
        <v>0.21</v>
      </c>
      <c r="N26" s="57"/>
      <c r="O26" s="58"/>
      <c r="P26" s="59">
        <f>P25*M26</f>
        <v>0</v>
      </c>
    </row>
    <row r="27" spans="1:20" s="10" customFormat="1" x14ac:dyDescent="0.2">
      <c r="A27" s="13"/>
      <c r="B27" s="39"/>
      <c r="C27" s="14"/>
      <c r="D27" s="47"/>
      <c r="E27" s="15"/>
      <c r="F27" s="53"/>
      <c r="G27" s="54"/>
      <c r="H27" s="54"/>
      <c r="I27" s="53"/>
      <c r="J27" s="54"/>
      <c r="K27" s="55" t="s">
        <v>14</v>
      </c>
      <c r="L27" s="56"/>
      <c r="M27" s="57"/>
      <c r="N27" s="57"/>
      <c r="O27" s="58"/>
      <c r="P27" s="59">
        <f>P25+P26</f>
        <v>0</v>
      </c>
      <c r="S27" s="61"/>
    </row>
    <row r="28" spans="1:20" x14ac:dyDescent="0.2">
      <c r="M28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Footer>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20"/>
  <sheetViews>
    <sheetView view="pageBreakPreview" zoomScale="85" zoomScaleNormal="85" zoomScaleSheetLayoutView="85" workbookViewId="0">
      <selection activeCell="S39" sqref="S3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'5.4'!A2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104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P19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104.2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11" customFormat="1" x14ac:dyDescent="0.2">
      <c r="A9" s="120"/>
      <c r="B9" s="122"/>
      <c r="C9" s="60"/>
      <c r="D9" s="123"/>
      <c r="E9" s="124"/>
      <c r="F9" s="62"/>
      <c r="G9" s="62"/>
      <c r="H9" s="12"/>
      <c r="I9" s="12"/>
      <c r="J9" s="12"/>
      <c r="K9" s="12"/>
      <c r="L9" s="12"/>
      <c r="M9" s="12"/>
      <c r="N9" s="12"/>
      <c r="O9" s="12"/>
      <c r="P9" s="12"/>
    </row>
    <row r="10" spans="1:20" s="11" customFormat="1" x14ac:dyDescent="0.2">
      <c r="A10" s="16"/>
      <c r="B10" s="441" t="s">
        <v>548</v>
      </c>
      <c r="C10" s="21"/>
      <c r="D10" s="17"/>
      <c r="E10" s="17"/>
      <c r="F10" s="62"/>
      <c r="G10" s="62"/>
      <c r="H10" s="12"/>
      <c r="I10" s="12"/>
      <c r="J10" s="12"/>
      <c r="K10" s="12"/>
      <c r="L10" s="12"/>
      <c r="M10" s="12"/>
      <c r="N10" s="12"/>
      <c r="O10" s="12"/>
      <c r="P10" s="12"/>
    </row>
    <row r="11" spans="1:20" s="11" customFormat="1" x14ac:dyDescent="0.2">
      <c r="A11" s="16"/>
      <c r="B11" s="84" t="s">
        <v>547</v>
      </c>
      <c r="C11" s="21" t="s">
        <v>17</v>
      </c>
      <c r="D11" s="17"/>
      <c r="E11" s="17">
        <f>(3.63+17.53+29.25)*1.1</f>
        <v>55.451000000000001</v>
      </c>
      <c r="F11" s="62"/>
      <c r="G11" s="62"/>
      <c r="H11" s="29"/>
      <c r="I11" s="29"/>
      <c r="J11" s="29"/>
      <c r="K11" s="12"/>
      <c r="L11" s="12"/>
      <c r="M11" s="12"/>
      <c r="N11" s="12"/>
      <c r="O11" s="12"/>
      <c r="P11" s="12"/>
      <c r="R11" s="1"/>
      <c r="S11" s="1"/>
      <c r="T11" s="1"/>
    </row>
    <row r="12" spans="1:20" s="11" customFormat="1" x14ac:dyDescent="0.2">
      <c r="A12" s="16"/>
      <c r="B12" s="84" t="s">
        <v>265</v>
      </c>
      <c r="C12" s="21" t="s">
        <v>15</v>
      </c>
      <c r="D12" s="17"/>
      <c r="E12" s="17">
        <f>(431.7+2134+3732.8)*1.1</f>
        <v>6928.35</v>
      </c>
      <c r="F12" s="62"/>
      <c r="G12" s="62"/>
      <c r="H12" s="29"/>
      <c r="I12" s="29"/>
      <c r="J12" s="29"/>
      <c r="K12" s="12"/>
      <c r="L12" s="12"/>
      <c r="M12" s="12"/>
      <c r="N12" s="12"/>
      <c r="O12" s="12"/>
      <c r="P12" s="12"/>
      <c r="R12" s="1"/>
      <c r="S12" s="1"/>
      <c r="T12" s="1"/>
    </row>
    <row r="13" spans="1:20" s="11" customFormat="1" x14ac:dyDescent="0.2">
      <c r="A13" s="16">
        <v>12</v>
      </c>
      <c r="B13" s="84" t="s">
        <v>438</v>
      </c>
      <c r="C13" s="21" t="s">
        <v>5</v>
      </c>
      <c r="D13" s="17"/>
      <c r="E13" s="17">
        <f>(17.3+3.4+74.6+8.8+100.79+8.4)*1.1</f>
        <v>234.619</v>
      </c>
      <c r="F13" s="62"/>
      <c r="G13" s="62"/>
      <c r="H13" s="12"/>
      <c r="I13" s="12"/>
      <c r="J13" s="12"/>
      <c r="K13" s="12"/>
      <c r="L13" s="12"/>
      <c r="M13" s="12"/>
      <c r="N13" s="12"/>
      <c r="O13" s="12"/>
      <c r="P13" s="12"/>
      <c r="R13" s="1"/>
      <c r="S13" s="1"/>
      <c r="T13" s="1"/>
    </row>
    <row r="14" spans="1:20" s="11" customFormat="1" x14ac:dyDescent="0.2">
      <c r="A14" s="16"/>
      <c r="B14" s="24"/>
      <c r="C14" s="21"/>
      <c r="D14" s="21"/>
      <c r="E14" s="18"/>
      <c r="F14" s="12"/>
      <c r="G14" s="19"/>
      <c r="H14" s="12"/>
      <c r="I14" s="12"/>
      <c r="J14" s="12"/>
      <c r="K14" s="12">
        <f>SUM(H14:J14)</f>
        <v>0</v>
      </c>
      <c r="L14" s="12">
        <f>ROUND(E14*F14,2)</f>
        <v>0</v>
      </c>
      <c r="M14" s="12">
        <f>ROUND(E14*H14,2)</f>
        <v>0</v>
      </c>
      <c r="N14" s="12">
        <f>ROUND(E14*I14,2)</f>
        <v>0</v>
      </c>
      <c r="O14" s="12">
        <f>ROUND(E14*J14,2)</f>
        <v>0</v>
      </c>
      <c r="P14" s="12">
        <f>ROUND(((M14+N14)+O14),2)</f>
        <v>0</v>
      </c>
    </row>
    <row r="15" spans="1:20" s="2" customFormat="1" x14ac:dyDescent="0.2">
      <c r="A15" s="25"/>
      <c r="B15" s="34"/>
      <c r="C15" s="24" t="s">
        <v>7</v>
      </c>
      <c r="D15" s="35"/>
      <c r="E15" s="36"/>
      <c r="F15" s="36"/>
      <c r="G15" s="36"/>
      <c r="H15" s="37"/>
      <c r="I15" s="36"/>
      <c r="J15" s="37"/>
      <c r="K15" s="37"/>
      <c r="L15" s="38">
        <f>SUM(L9:L14)</f>
        <v>0</v>
      </c>
      <c r="M15" s="38">
        <f>SUM(M9:M14)</f>
        <v>0</v>
      </c>
      <c r="N15" s="38">
        <f>SUM(N9:N14)</f>
        <v>0</v>
      </c>
      <c r="O15" s="38">
        <f>SUM(O9:O14)</f>
        <v>0</v>
      </c>
      <c r="P15" s="38">
        <f>SUM(P9:P14)</f>
        <v>0</v>
      </c>
      <c r="Q15" s="1"/>
    </row>
    <row r="16" spans="1:20" s="10" customFormat="1" ht="18" customHeight="1" x14ac:dyDescent="0.2">
      <c r="A16" s="13"/>
      <c r="B16" s="45" t="s">
        <v>9</v>
      </c>
      <c r="C16" s="46"/>
      <c r="D16" s="47"/>
      <c r="E16" s="15"/>
      <c r="F16" s="41"/>
      <c r="G16" s="42"/>
      <c r="H16" s="42"/>
      <c r="I16" s="41"/>
      <c r="J16" s="42"/>
      <c r="K16" s="48"/>
      <c r="L16" s="49">
        <f>SUM(L15:L15)</f>
        <v>0</v>
      </c>
      <c r="M16" s="49">
        <f>SUM(M15:M15)</f>
        <v>0</v>
      </c>
      <c r="N16" s="49">
        <f>SUM(N15:N15)</f>
        <v>0</v>
      </c>
      <c r="O16" s="49">
        <f>SUM(O15:O15)</f>
        <v>0</v>
      </c>
      <c r="P16" s="49">
        <f>SUM(P15:P15)</f>
        <v>0</v>
      </c>
    </row>
    <row r="17" spans="1:19" s="10" customFormat="1" x14ac:dyDescent="0.2">
      <c r="A17" s="13"/>
      <c r="B17" s="39"/>
      <c r="C17" s="14"/>
      <c r="D17" s="47"/>
      <c r="E17" s="15"/>
      <c r="F17" s="53"/>
      <c r="G17" s="54"/>
      <c r="H17" s="54"/>
      <c r="I17" s="53"/>
      <c r="J17" s="54"/>
      <c r="K17" s="55" t="s">
        <v>12</v>
      </c>
      <c r="L17" s="56"/>
      <c r="M17" s="57"/>
      <c r="N17" s="57"/>
      <c r="O17" s="58"/>
      <c r="P17" s="59">
        <f>SUM(P16:P16)</f>
        <v>0</v>
      </c>
    </row>
    <row r="18" spans="1:19" s="10" customFormat="1" x14ac:dyDescent="0.2">
      <c r="A18" s="13"/>
      <c r="B18" s="39"/>
      <c r="C18" s="14"/>
      <c r="D18" s="47"/>
      <c r="E18" s="15"/>
      <c r="F18" s="53"/>
      <c r="G18" s="54"/>
      <c r="H18" s="54"/>
      <c r="I18" s="53"/>
      <c r="J18" s="54"/>
      <c r="K18" s="55" t="s">
        <v>13</v>
      </c>
      <c r="L18" s="52"/>
      <c r="M18" s="52">
        <v>0.21</v>
      </c>
      <c r="N18" s="57"/>
      <c r="O18" s="58"/>
      <c r="P18" s="59">
        <f>P17*M18</f>
        <v>0</v>
      </c>
    </row>
    <row r="19" spans="1:19" s="10" customFormat="1" x14ac:dyDescent="0.2">
      <c r="A19" s="13"/>
      <c r="B19" s="39"/>
      <c r="C19" s="14"/>
      <c r="D19" s="47"/>
      <c r="E19" s="15"/>
      <c r="F19" s="53"/>
      <c r="G19" s="54"/>
      <c r="H19" s="54"/>
      <c r="I19" s="53"/>
      <c r="J19" s="54"/>
      <c r="K19" s="55" t="s">
        <v>14</v>
      </c>
      <c r="L19" s="56"/>
      <c r="M19" s="57"/>
      <c r="N19" s="57"/>
      <c r="O19" s="58"/>
      <c r="P19" s="59">
        <f>P17+P18</f>
        <v>0</v>
      </c>
      <c r="S19" s="61"/>
    </row>
    <row r="20" spans="1:19" x14ac:dyDescent="0.2">
      <c r="M20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"/>
  <sheetViews>
    <sheetView view="pageBreakPreview" zoomScale="85" zoomScaleNormal="100" zoomScaleSheetLayoutView="85" workbookViewId="0">
      <selection activeCell="T77" sqref="T77"/>
    </sheetView>
  </sheetViews>
  <sheetFormatPr defaultColWidth="9.140625" defaultRowHeight="12.75" x14ac:dyDescent="0.2"/>
  <cols>
    <col min="1" max="1" width="5.42578125" style="3" customWidth="1"/>
    <col min="2" max="2" width="53.85546875" style="66" customWidth="1"/>
    <col min="3" max="3" width="6.140625" style="1" customWidth="1"/>
    <col min="4" max="4" width="11.42578125" style="1" customWidth="1"/>
    <col min="5" max="5" width="7.42578125" style="1" customWidth="1"/>
    <col min="6" max="6" width="9" style="1" customWidth="1"/>
    <col min="7" max="7" width="8.28515625" style="1" customWidth="1"/>
    <col min="8" max="8" width="9.8554687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7" width="11.85546875" style="1" customWidth="1"/>
    <col min="18" max="16384" width="9.140625" style="1"/>
  </cols>
  <sheetData>
    <row r="1" spans="1:17" x14ac:dyDescent="0.2">
      <c r="A1" s="160" t="s">
        <v>1234</v>
      </c>
      <c r="E1" s="4"/>
      <c r="L1" s="4"/>
      <c r="M1" s="1"/>
    </row>
    <row r="2" spans="1:17" x14ac:dyDescent="0.2">
      <c r="A2" s="160" t="s">
        <v>1233</v>
      </c>
      <c r="B2" s="67"/>
      <c r="C2" s="6"/>
      <c r="D2" s="6"/>
      <c r="E2" s="6"/>
      <c r="F2" s="6"/>
      <c r="H2" s="5"/>
      <c r="I2" s="5"/>
      <c r="J2" s="5"/>
      <c r="K2" s="5"/>
    </row>
    <row r="3" spans="1:17" x14ac:dyDescent="0.2">
      <c r="B3" s="67"/>
      <c r="C3" s="6"/>
      <c r="D3" s="5" t="s">
        <v>88</v>
      </c>
      <c r="E3" s="6"/>
      <c r="F3" s="6"/>
      <c r="H3" s="5"/>
      <c r="I3" s="5"/>
      <c r="J3" s="5"/>
      <c r="K3" s="5"/>
    </row>
    <row r="4" spans="1:17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7" x14ac:dyDescent="0.2">
      <c r="B5" s="66" t="s">
        <v>420</v>
      </c>
      <c r="E5" s="4"/>
      <c r="M5" s="1"/>
      <c r="N5" s="7" t="s">
        <v>8</v>
      </c>
      <c r="O5" s="8">
        <f>P20</f>
        <v>0</v>
      </c>
      <c r="P5" s="1" t="s">
        <v>86</v>
      </c>
    </row>
    <row r="6" spans="1:17" x14ac:dyDescent="0.2">
      <c r="A6" s="665" t="s">
        <v>0</v>
      </c>
      <c r="B6" s="665" t="s">
        <v>18</v>
      </c>
      <c r="C6" s="666" t="s">
        <v>6</v>
      </c>
      <c r="D6" s="666" t="s">
        <v>19</v>
      </c>
      <c r="E6" s="666" t="s">
        <v>20</v>
      </c>
      <c r="F6" s="665" t="s">
        <v>1</v>
      </c>
      <c r="G6" s="665"/>
      <c r="H6" s="665"/>
      <c r="I6" s="665"/>
      <c r="J6" s="665"/>
      <c r="K6" s="665"/>
      <c r="L6" s="665" t="s">
        <v>2</v>
      </c>
      <c r="M6" s="665"/>
      <c r="N6" s="665"/>
      <c r="O6" s="665"/>
      <c r="P6" s="665"/>
    </row>
    <row r="7" spans="1:17" ht="111.75" customHeight="1" x14ac:dyDescent="0.2">
      <c r="A7" s="665"/>
      <c r="B7" s="665"/>
      <c r="C7" s="666"/>
      <c r="D7" s="666"/>
      <c r="E7" s="666"/>
      <c r="F7" s="111" t="s">
        <v>3</v>
      </c>
      <c r="G7" s="111" t="s">
        <v>163</v>
      </c>
      <c r="H7" s="111" t="s">
        <v>164</v>
      </c>
      <c r="I7" s="111" t="s">
        <v>165</v>
      </c>
      <c r="J7" s="111" t="s">
        <v>166</v>
      </c>
      <c r="K7" s="111" t="s">
        <v>167</v>
      </c>
      <c r="L7" s="111" t="s">
        <v>4</v>
      </c>
      <c r="M7" s="111" t="s">
        <v>168</v>
      </c>
      <c r="N7" s="111" t="s">
        <v>165</v>
      </c>
      <c r="O7" s="111" t="s">
        <v>166</v>
      </c>
      <c r="P7" s="111" t="s">
        <v>169</v>
      </c>
    </row>
    <row r="8" spans="1:17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7" s="2" customFormat="1" x14ac:dyDescent="0.2">
      <c r="A9" s="155"/>
      <c r="B9" s="129" t="s">
        <v>160</v>
      </c>
      <c r="C9" s="112"/>
      <c r="D9" s="112"/>
      <c r="E9" s="158"/>
      <c r="F9" s="154"/>
      <c r="G9" s="33"/>
      <c r="H9" s="29"/>
      <c r="I9" s="29"/>
      <c r="J9" s="29"/>
      <c r="K9" s="29"/>
      <c r="L9" s="29"/>
      <c r="M9" s="29"/>
      <c r="N9" s="29"/>
      <c r="O9" s="29"/>
      <c r="P9" s="29"/>
    </row>
    <row r="10" spans="1:17" x14ac:dyDescent="0.2">
      <c r="A10" s="155" t="s">
        <v>30</v>
      </c>
      <c r="B10" s="156" t="s">
        <v>182</v>
      </c>
      <c r="C10" s="112" t="s">
        <v>28</v>
      </c>
      <c r="D10" s="157"/>
      <c r="E10" s="219">
        <v>5</v>
      </c>
      <c r="F10" s="76"/>
      <c r="G10" s="76"/>
      <c r="H10" s="29"/>
      <c r="I10" s="29"/>
      <c r="J10" s="29"/>
      <c r="K10" s="29"/>
      <c r="L10" s="29"/>
      <c r="M10" s="29"/>
      <c r="N10" s="29"/>
      <c r="O10" s="29"/>
      <c r="P10" s="29"/>
    </row>
    <row r="11" spans="1:17" x14ac:dyDescent="0.2">
      <c r="A11" s="155"/>
      <c r="B11" s="156" t="s">
        <v>1290</v>
      </c>
      <c r="C11" s="112" t="s">
        <v>16</v>
      </c>
      <c r="D11" s="157"/>
      <c r="E11" s="219">
        <v>1</v>
      </c>
      <c r="F11" s="76"/>
      <c r="G11" s="76"/>
      <c r="H11" s="29"/>
      <c r="I11" s="29"/>
      <c r="J11" s="29"/>
      <c r="K11" s="29"/>
      <c r="L11" s="29"/>
      <c r="M11" s="29"/>
      <c r="N11" s="29"/>
      <c r="O11" s="29"/>
      <c r="P11" s="29"/>
    </row>
    <row r="12" spans="1:17" x14ac:dyDescent="0.2">
      <c r="A12" s="155"/>
      <c r="B12" s="156"/>
      <c r="C12" s="112"/>
      <c r="D12" s="157"/>
      <c r="E12" s="158"/>
      <c r="F12" s="76"/>
      <c r="G12" s="76"/>
      <c r="H12" s="29"/>
      <c r="I12" s="29"/>
      <c r="J12" s="29"/>
      <c r="K12" s="29"/>
      <c r="L12" s="29"/>
      <c r="M12" s="29"/>
      <c r="N12" s="29"/>
      <c r="O12" s="29"/>
      <c r="P12" s="29"/>
    </row>
    <row r="13" spans="1:17" x14ac:dyDescent="0.2">
      <c r="A13" s="25"/>
      <c r="B13" s="30" t="s">
        <v>1222</v>
      </c>
      <c r="C13" s="112" t="s">
        <v>28</v>
      </c>
      <c r="D13" s="32"/>
      <c r="E13" s="219">
        <v>4</v>
      </c>
      <c r="F13" s="76"/>
      <c r="G13" s="76"/>
      <c r="H13" s="221"/>
      <c r="I13" s="288"/>
      <c r="J13" s="221"/>
      <c r="K13" s="29"/>
      <c r="L13" s="29"/>
      <c r="M13" s="29"/>
      <c r="N13" s="29"/>
      <c r="O13" s="29"/>
      <c r="P13" s="29"/>
    </row>
    <row r="14" spans="1:17" s="2" customFormat="1" x14ac:dyDescent="0.2">
      <c r="A14" s="25"/>
      <c r="B14" s="34"/>
      <c r="C14" s="24" t="s">
        <v>7</v>
      </c>
      <c r="D14" s="35"/>
      <c r="E14" s="36"/>
      <c r="F14" s="36"/>
      <c r="G14" s="36"/>
      <c r="H14" s="37"/>
      <c r="I14" s="36"/>
      <c r="J14" s="37"/>
      <c r="K14" s="37"/>
      <c r="L14" s="38">
        <f>SUM(L9:L13)</f>
        <v>0</v>
      </c>
      <c r="M14" s="38">
        <f>SUM(M9:M13)</f>
        <v>0</v>
      </c>
      <c r="N14" s="38">
        <f>SUM(N9:N13)</f>
        <v>0</v>
      </c>
      <c r="O14" s="38">
        <f>SUM(O9:O13)</f>
        <v>0</v>
      </c>
      <c r="P14" s="38">
        <f>SUM(P9:P13)</f>
        <v>0</v>
      </c>
      <c r="Q14" s="1"/>
    </row>
    <row r="15" spans="1:17" x14ac:dyDescent="0.2">
      <c r="A15" s="88"/>
      <c r="B15" s="92" t="s">
        <v>9</v>
      </c>
      <c r="C15" s="93"/>
      <c r="D15" s="90"/>
      <c r="E15" s="91"/>
      <c r="F15" s="94"/>
      <c r="G15" s="95"/>
      <c r="H15" s="95"/>
      <c r="I15" s="94"/>
      <c r="J15" s="95"/>
      <c r="K15" s="96"/>
      <c r="L15" s="38">
        <f>SUM(L14:L14)</f>
        <v>0</v>
      </c>
      <c r="M15" s="38">
        <f>SUM(M14:M14)</f>
        <v>0</v>
      </c>
      <c r="N15" s="38">
        <f>SUM(N14:N14)</f>
        <v>0</v>
      </c>
      <c r="O15" s="38">
        <f>SUM(O14:O14)</f>
        <v>0</v>
      </c>
      <c r="P15" s="38">
        <f>SUM(P14:P14)</f>
        <v>0</v>
      </c>
    </row>
    <row r="16" spans="1:17" x14ac:dyDescent="0.2">
      <c r="A16" s="88"/>
      <c r="B16" s="97" t="s">
        <v>10</v>
      </c>
      <c r="C16" s="97"/>
      <c r="D16" s="98"/>
      <c r="E16" s="91"/>
      <c r="F16" s="94"/>
      <c r="G16" s="95"/>
      <c r="H16" s="95"/>
      <c r="I16" s="94"/>
      <c r="J16" s="95"/>
      <c r="K16" s="96"/>
      <c r="L16" s="99"/>
      <c r="M16" s="100"/>
      <c r="N16" s="101"/>
      <c r="O16" s="32"/>
      <c r="P16" s="102">
        <f>P15*D16</f>
        <v>0</v>
      </c>
    </row>
    <row r="17" spans="1:19" x14ac:dyDescent="0.2">
      <c r="A17" s="88"/>
      <c r="B17" s="97" t="s">
        <v>11</v>
      </c>
      <c r="C17" s="97"/>
      <c r="D17" s="98"/>
      <c r="E17" s="91"/>
      <c r="F17" s="94"/>
      <c r="G17" s="95"/>
      <c r="H17" s="95"/>
      <c r="I17" s="94"/>
      <c r="J17" s="95"/>
      <c r="K17" s="96"/>
      <c r="L17" s="99"/>
      <c r="M17" s="100"/>
      <c r="N17" s="101"/>
      <c r="O17" s="32"/>
      <c r="P17" s="102">
        <f>P15*D17</f>
        <v>0</v>
      </c>
    </row>
    <row r="18" spans="1:19" x14ac:dyDescent="0.2">
      <c r="A18" s="88"/>
      <c r="B18" s="97"/>
      <c r="C18" s="89"/>
      <c r="D18" s="90"/>
      <c r="E18" s="91"/>
      <c r="F18" s="103"/>
      <c r="G18" s="104"/>
      <c r="H18" s="104"/>
      <c r="I18" s="103"/>
      <c r="J18" s="104"/>
      <c r="K18" s="105" t="s">
        <v>12</v>
      </c>
      <c r="L18" s="106"/>
      <c r="M18" s="107"/>
      <c r="N18" s="107"/>
      <c r="O18" s="108"/>
      <c r="P18" s="109">
        <f>SUM(P15:P17)</f>
        <v>0</v>
      </c>
    </row>
    <row r="19" spans="1:19" x14ac:dyDescent="0.2">
      <c r="A19" s="88"/>
      <c r="B19" s="97"/>
      <c r="C19" s="89"/>
      <c r="D19" s="90"/>
      <c r="E19" s="91"/>
      <c r="F19" s="103"/>
      <c r="G19" s="104"/>
      <c r="H19" s="104"/>
      <c r="I19" s="103"/>
      <c r="J19" s="104"/>
      <c r="K19" s="105" t="s">
        <v>13</v>
      </c>
      <c r="L19" s="110"/>
      <c r="M19" s="110">
        <v>0.21</v>
      </c>
      <c r="N19" s="107"/>
      <c r="O19" s="108"/>
      <c r="P19" s="109">
        <f>P18*M19</f>
        <v>0</v>
      </c>
    </row>
    <row r="20" spans="1:19" x14ac:dyDescent="0.2">
      <c r="A20" s="88"/>
      <c r="B20" s="97"/>
      <c r="C20" s="89"/>
      <c r="D20" s="90"/>
      <c r="E20" s="91"/>
      <c r="F20" s="103"/>
      <c r="G20" s="104"/>
      <c r="H20" s="104"/>
      <c r="I20" s="103"/>
      <c r="J20" s="104"/>
      <c r="K20" s="105" t="s">
        <v>14</v>
      </c>
      <c r="L20" s="106"/>
      <c r="M20" s="107"/>
      <c r="N20" s="107"/>
      <c r="O20" s="108"/>
      <c r="P20" s="109">
        <f>P18+P19</f>
        <v>0</v>
      </c>
      <c r="S20" s="8"/>
    </row>
    <row r="21" spans="1:19" x14ac:dyDescent="0.2">
      <c r="M21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Footer>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T28"/>
  <sheetViews>
    <sheetView view="pageBreakPreview" zoomScaleNormal="85" zoomScaleSheetLayoutView="100" workbookViewId="0">
      <selection activeCell="S39" sqref="S3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'5.5'!A2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105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P27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108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11" customFormat="1" x14ac:dyDescent="0.2">
      <c r="A9" s="16"/>
      <c r="B9" s="24"/>
      <c r="C9" s="21"/>
      <c r="D9" s="21"/>
      <c r="E9" s="18"/>
      <c r="F9" s="12"/>
      <c r="G9" s="19"/>
      <c r="H9" s="12"/>
      <c r="I9" s="12"/>
      <c r="J9" s="12"/>
      <c r="K9" s="12"/>
      <c r="L9" s="12"/>
      <c r="M9" s="12"/>
      <c r="N9" s="12"/>
      <c r="O9" s="12"/>
      <c r="P9" s="12"/>
    </row>
    <row r="10" spans="1:20" s="11" customFormat="1" ht="15.75" customHeight="1" x14ac:dyDescent="0.2">
      <c r="A10" s="16"/>
      <c r="B10" s="230" t="s">
        <v>475</v>
      </c>
      <c r="C10" s="21"/>
      <c r="D10" s="21"/>
      <c r="E10" s="21"/>
      <c r="F10" s="76"/>
      <c r="G10" s="76"/>
      <c r="H10" s="229"/>
      <c r="I10" s="76"/>
      <c r="J10" s="29"/>
      <c r="K10" s="29"/>
      <c r="L10" s="29"/>
      <c r="M10" s="29"/>
      <c r="N10" s="29"/>
      <c r="O10" s="29"/>
      <c r="P10" s="29"/>
    </row>
    <row r="11" spans="1:20" s="11" customFormat="1" x14ac:dyDescent="0.2">
      <c r="A11" s="16"/>
      <c r="B11" s="115" t="s">
        <v>472</v>
      </c>
      <c r="C11" s="26" t="s">
        <v>5</v>
      </c>
      <c r="D11" s="29"/>
      <c r="E11" s="221">
        <f>3.15*25.4</f>
        <v>80.009999999999991</v>
      </c>
      <c r="F11" s="76"/>
      <c r="G11" s="76"/>
      <c r="H11" s="229"/>
      <c r="I11" s="76"/>
      <c r="J11" s="29"/>
      <c r="K11" s="29"/>
      <c r="L11" s="29"/>
      <c r="M11" s="29"/>
      <c r="N11" s="29"/>
      <c r="O11" s="29"/>
      <c r="P11" s="29"/>
    </row>
    <row r="12" spans="1:20" s="11" customFormat="1" x14ac:dyDescent="0.2">
      <c r="A12" s="16"/>
      <c r="B12" s="220" t="s">
        <v>474</v>
      </c>
      <c r="C12" s="26" t="s">
        <v>5</v>
      </c>
      <c r="D12" s="29">
        <v>1.1000000000000001</v>
      </c>
      <c r="E12" s="221">
        <f>E11*D12</f>
        <v>88.010999999999996</v>
      </c>
      <c r="F12" s="76"/>
      <c r="G12" s="76"/>
      <c r="H12" s="229"/>
      <c r="I12" s="582"/>
      <c r="J12" s="29"/>
      <c r="K12" s="29"/>
      <c r="L12" s="29"/>
      <c r="M12" s="29"/>
      <c r="N12" s="29"/>
      <c r="O12" s="29"/>
      <c r="P12" s="29"/>
      <c r="R12" s="1"/>
      <c r="S12" s="1"/>
      <c r="T12" s="1"/>
    </row>
    <row r="13" spans="1:20" s="11" customFormat="1" x14ac:dyDescent="0.2">
      <c r="A13" s="16"/>
      <c r="B13" s="220" t="s">
        <v>473</v>
      </c>
      <c r="C13" s="26" t="s">
        <v>16</v>
      </c>
      <c r="D13" s="29"/>
      <c r="E13" s="221">
        <v>1</v>
      </c>
      <c r="F13" s="76"/>
      <c r="G13" s="76"/>
      <c r="H13" s="229"/>
      <c r="I13" s="76"/>
      <c r="J13" s="29"/>
      <c r="K13" s="29"/>
      <c r="L13" s="29"/>
      <c r="M13" s="29"/>
      <c r="N13" s="29"/>
      <c r="O13" s="29"/>
      <c r="P13" s="29"/>
      <c r="R13" s="1"/>
      <c r="S13" s="1"/>
      <c r="T13" s="1"/>
    </row>
    <row r="14" spans="1:20" s="11" customFormat="1" x14ac:dyDescent="0.2">
      <c r="A14" s="16"/>
      <c r="B14" s="230" t="s">
        <v>555</v>
      </c>
      <c r="C14" s="26"/>
      <c r="D14" s="29"/>
      <c r="E14" s="29"/>
      <c r="F14" s="76"/>
      <c r="G14" s="76"/>
      <c r="H14" s="229"/>
      <c r="I14" s="76"/>
      <c r="J14" s="29"/>
      <c r="K14" s="29"/>
      <c r="L14" s="29"/>
      <c r="M14" s="29"/>
      <c r="N14" s="29"/>
      <c r="O14" s="29"/>
      <c r="P14" s="29"/>
      <c r="R14" s="1"/>
      <c r="S14" s="1"/>
      <c r="T14" s="1"/>
    </row>
    <row r="15" spans="1:20" s="11" customFormat="1" x14ac:dyDescent="0.2">
      <c r="A15" s="16"/>
      <c r="B15" s="115" t="s">
        <v>472</v>
      </c>
      <c r="C15" s="26" t="s">
        <v>5</v>
      </c>
      <c r="D15" s="29"/>
      <c r="E15" s="221">
        <v>55.47</v>
      </c>
      <c r="F15" s="76"/>
      <c r="G15" s="76"/>
      <c r="H15" s="229"/>
      <c r="I15" s="76"/>
      <c r="J15" s="29"/>
      <c r="K15" s="29"/>
      <c r="L15" s="29"/>
      <c r="M15" s="29"/>
      <c r="N15" s="29"/>
      <c r="O15" s="29"/>
      <c r="P15" s="29"/>
      <c r="R15" s="1"/>
      <c r="S15" s="1"/>
      <c r="T15" s="1"/>
    </row>
    <row r="16" spans="1:20" s="11" customFormat="1" x14ac:dyDescent="0.2">
      <c r="A16" s="16"/>
      <c r="B16" s="220" t="s">
        <v>557</v>
      </c>
      <c r="C16" s="26" t="s">
        <v>5</v>
      </c>
      <c r="D16" s="29">
        <v>1.1000000000000001</v>
      </c>
      <c r="E16" s="221">
        <f>E15*D16</f>
        <v>61.017000000000003</v>
      </c>
      <c r="F16" s="76"/>
      <c r="G16" s="76"/>
      <c r="H16" s="229"/>
      <c r="I16" s="76"/>
      <c r="J16" s="29"/>
      <c r="K16" s="29"/>
      <c r="L16" s="29"/>
      <c r="M16" s="29"/>
      <c r="N16" s="29"/>
      <c r="O16" s="29"/>
      <c r="P16" s="29"/>
      <c r="R16" s="1"/>
      <c r="S16" s="1"/>
      <c r="T16" s="1"/>
    </row>
    <row r="17" spans="1:20" s="11" customFormat="1" x14ac:dyDescent="0.2">
      <c r="A17" s="16"/>
      <c r="B17" s="220" t="s">
        <v>556</v>
      </c>
      <c r="C17" s="26" t="s">
        <v>5</v>
      </c>
      <c r="D17" s="29">
        <v>1.1000000000000001</v>
      </c>
      <c r="E17" s="221">
        <f>E15*D17</f>
        <v>61.017000000000003</v>
      </c>
      <c r="F17" s="76"/>
      <c r="G17" s="76"/>
      <c r="H17" s="229"/>
      <c r="I17" s="582"/>
      <c r="J17" s="29"/>
      <c r="K17" s="29"/>
      <c r="L17" s="29"/>
      <c r="M17" s="29"/>
      <c r="N17" s="29"/>
      <c r="O17" s="29"/>
      <c r="P17" s="29"/>
      <c r="R17" s="1"/>
      <c r="S17" s="1"/>
      <c r="T17" s="1"/>
    </row>
    <row r="18" spans="1:20" s="11" customFormat="1" x14ac:dyDescent="0.2">
      <c r="A18" s="16"/>
      <c r="B18" s="220" t="s">
        <v>473</v>
      </c>
      <c r="C18" s="26" t="s">
        <v>16</v>
      </c>
      <c r="D18" s="29"/>
      <c r="E18" s="221">
        <v>1</v>
      </c>
      <c r="F18" s="76"/>
      <c r="G18" s="76"/>
      <c r="H18" s="229"/>
      <c r="I18" s="76"/>
      <c r="J18" s="29"/>
      <c r="K18" s="29"/>
      <c r="L18" s="29"/>
      <c r="M18" s="29"/>
      <c r="N18" s="29"/>
      <c r="O18" s="29"/>
      <c r="P18" s="29"/>
      <c r="R18" s="1"/>
      <c r="S18" s="1"/>
      <c r="T18" s="1"/>
    </row>
    <row r="19" spans="1:20" s="11" customFormat="1" x14ac:dyDescent="0.2">
      <c r="A19" s="16"/>
      <c r="B19" s="24"/>
      <c r="C19" s="21"/>
      <c r="D19" s="21"/>
      <c r="E19" s="18"/>
      <c r="F19" s="76"/>
      <c r="G19" s="76"/>
      <c r="H19" s="12"/>
      <c r="I19" s="12"/>
      <c r="J19" s="12"/>
      <c r="K19" s="29"/>
      <c r="L19" s="29"/>
      <c r="M19" s="29"/>
      <c r="N19" s="29"/>
      <c r="O19" s="29"/>
      <c r="P19" s="29"/>
      <c r="R19" s="1"/>
      <c r="S19" s="1"/>
      <c r="T19" s="1"/>
    </row>
    <row r="20" spans="1:20" s="11" customFormat="1" x14ac:dyDescent="0.2">
      <c r="A20" s="16"/>
      <c r="B20" s="24" t="s">
        <v>476</v>
      </c>
      <c r="C20" s="21"/>
      <c r="D20" s="21"/>
      <c r="E20" s="18"/>
      <c r="F20" s="76"/>
      <c r="G20" s="76"/>
      <c r="H20" s="12"/>
      <c r="I20" s="12"/>
      <c r="J20" s="12"/>
      <c r="K20" s="29"/>
      <c r="L20" s="29"/>
      <c r="M20" s="29"/>
      <c r="N20" s="29"/>
      <c r="O20" s="29"/>
      <c r="P20" s="29"/>
      <c r="R20" s="1"/>
      <c r="S20" s="1"/>
      <c r="T20" s="1"/>
    </row>
    <row r="21" spans="1:20" s="11" customFormat="1" ht="25.5" x14ac:dyDescent="0.2">
      <c r="A21" s="16"/>
      <c r="B21" s="84" t="s">
        <v>283</v>
      </c>
      <c r="C21" s="21" t="s">
        <v>5</v>
      </c>
      <c r="D21" s="21"/>
      <c r="E21" s="222">
        <v>656.13</v>
      </c>
      <c r="F21" s="76"/>
      <c r="G21" s="76"/>
      <c r="H21" s="12"/>
      <c r="I21" s="12"/>
      <c r="J21" s="12"/>
      <c r="K21" s="29"/>
      <c r="L21" s="29"/>
      <c r="M21" s="29"/>
      <c r="N21" s="29"/>
      <c r="O21" s="29"/>
      <c r="P21" s="29"/>
      <c r="R21" s="1"/>
      <c r="S21" s="1"/>
      <c r="T21" s="1"/>
    </row>
    <row r="22" spans="1:20" s="11" customFormat="1" x14ac:dyDescent="0.2">
      <c r="A22" s="16"/>
      <c r="B22" s="214" t="s">
        <v>1253</v>
      </c>
      <c r="C22" s="21" t="s">
        <v>5</v>
      </c>
      <c r="D22" s="21"/>
      <c r="E22" s="18">
        <v>15</v>
      </c>
      <c r="F22" s="76"/>
      <c r="G22" s="76"/>
      <c r="H22" s="12"/>
      <c r="I22" s="12"/>
      <c r="J22" s="12"/>
      <c r="K22" s="29"/>
      <c r="L22" s="29"/>
      <c r="M22" s="29"/>
      <c r="N22" s="29"/>
      <c r="O22" s="29"/>
      <c r="P22" s="29"/>
      <c r="R22" s="1"/>
      <c r="S22" s="1"/>
      <c r="T22" s="1"/>
    </row>
    <row r="23" spans="1:20" s="2" customFormat="1" x14ac:dyDescent="0.2">
      <c r="A23" s="25"/>
      <c r="B23" s="34"/>
      <c r="C23" s="24" t="s">
        <v>7</v>
      </c>
      <c r="D23" s="35"/>
      <c r="E23" s="36"/>
      <c r="F23" s="36"/>
      <c r="G23" s="36"/>
      <c r="H23" s="37"/>
      <c r="I23" s="36"/>
      <c r="J23" s="37"/>
      <c r="K23" s="37"/>
      <c r="L23" s="38">
        <f>SUM(L9:L22)</f>
        <v>0</v>
      </c>
      <c r="M23" s="38">
        <f>SUM(M9:M22)</f>
        <v>0</v>
      </c>
      <c r="N23" s="38">
        <f>SUM(N9:N22)</f>
        <v>0</v>
      </c>
      <c r="O23" s="38">
        <f>SUM(O9:O22)</f>
        <v>0</v>
      </c>
      <c r="P23" s="38">
        <f>SUM(P9:P22)</f>
        <v>0</v>
      </c>
      <c r="Q23" s="1"/>
    </row>
    <row r="24" spans="1:20" s="10" customFormat="1" x14ac:dyDescent="0.2">
      <c r="A24" s="13"/>
      <c r="B24" s="45" t="s">
        <v>9</v>
      </c>
      <c r="C24" s="46"/>
      <c r="D24" s="47"/>
      <c r="E24" s="15"/>
      <c r="F24" s="41"/>
      <c r="G24" s="42"/>
      <c r="H24" s="42"/>
      <c r="I24" s="41"/>
      <c r="J24" s="42"/>
      <c r="K24" s="48"/>
      <c r="L24" s="49">
        <f>SUM(L23:L23)</f>
        <v>0</v>
      </c>
      <c r="M24" s="49">
        <f>SUM(M23:M23)</f>
        <v>0</v>
      </c>
      <c r="N24" s="49">
        <f>SUM(N23:N23)</f>
        <v>0</v>
      </c>
      <c r="O24" s="49">
        <f>SUM(O23:O23)</f>
        <v>0</v>
      </c>
      <c r="P24" s="49">
        <f>SUM(P23:P23)</f>
        <v>0</v>
      </c>
    </row>
    <row r="25" spans="1:20" s="10" customFormat="1" x14ac:dyDescent="0.2">
      <c r="A25" s="13"/>
      <c r="B25" s="39"/>
      <c r="C25" s="14"/>
      <c r="D25" s="47"/>
      <c r="E25" s="15"/>
      <c r="F25" s="53"/>
      <c r="G25" s="54"/>
      <c r="H25" s="54"/>
      <c r="I25" s="53"/>
      <c r="J25" s="54"/>
      <c r="K25" s="55" t="s">
        <v>12</v>
      </c>
      <c r="L25" s="56"/>
      <c r="M25" s="57"/>
      <c r="N25" s="57"/>
      <c r="O25" s="58"/>
      <c r="P25" s="59">
        <f>SUM(P24:P24)</f>
        <v>0</v>
      </c>
    </row>
    <row r="26" spans="1:20" s="10" customFormat="1" x14ac:dyDescent="0.2">
      <c r="A26" s="13"/>
      <c r="B26" s="39"/>
      <c r="C26" s="14"/>
      <c r="D26" s="47"/>
      <c r="E26" s="15"/>
      <c r="F26" s="53"/>
      <c r="G26" s="54"/>
      <c r="H26" s="54"/>
      <c r="I26" s="53"/>
      <c r="J26" s="54"/>
      <c r="K26" s="55" t="s">
        <v>13</v>
      </c>
      <c r="L26" s="52"/>
      <c r="M26" s="52">
        <v>0.21</v>
      </c>
      <c r="N26" s="57"/>
      <c r="O26" s="58"/>
      <c r="P26" s="59">
        <f>P25*M26</f>
        <v>0</v>
      </c>
    </row>
    <row r="27" spans="1:20" s="10" customFormat="1" x14ac:dyDescent="0.2">
      <c r="A27" s="13"/>
      <c r="B27" s="39"/>
      <c r="C27" s="14"/>
      <c r="D27" s="47"/>
      <c r="E27" s="15"/>
      <c r="F27" s="53"/>
      <c r="G27" s="54"/>
      <c r="H27" s="54"/>
      <c r="I27" s="53"/>
      <c r="J27" s="54"/>
      <c r="K27" s="55" t="s">
        <v>14</v>
      </c>
      <c r="L27" s="56"/>
      <c r="M27" s="57"/>
      <c r="N27" s="57"/>
      <c r="O27" s="58"/>
      <c r="P27" s="59">
        <f>P25+P26</f>
        <v>0</v>
      </c>
      <c r="S27" s="61"/>
    </row>
    <row r="28" spans="1:20" x14ac:dyDescent="0.2">
      <c r="M28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31"/>
  <sheetViews>
    <sheetView view="pageBreakPreview" zoomScale="115" zoomScaleNormal="85" zoomScaleSheetLayoutView="115" workbookViewId="0">
      <selection activeCell="S39" sqref="S3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'5.6.1'!A2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106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P27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54.75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11" customFormat="1" x14ac:dyDescent="0.2">
      <c r="A9" s="16"/>
      <c r="B9" s="24"/>
      <c r="C9" s="21"/>
      <c r="D9" s="21"/>
      <c r="E9" s="18"/>
      <c r="F9" s="12"/>
      <c r="G9" s="19"/>
      <c r="H9" s="12"/>
      <c r="I9" s="12"/>
      <c r="J9" s="12"/>
      <c r="K9" s="12"/>
      <c r="L9" s="12"/>
      <c r="M9" s="12"/>
      <c r="N9" s="12"/>
      <c r="O9" s="12"/>
      <c r="P9" s="12"/>
    </row>
    <row r="10" spans="1:20" s="11" customFormat="1" x14ac:dyDescent="0.2">
      <c r="A10" s="16"/>
      <c r="B10" s="230" t="s">
        <v>475</v>
      </c>
      <c r="C10" s="21"/>
      <c r="D10" s="21"/>
      <c r="E10" s="21"/>
      <c r="F10" s="76"/>
      <c r="G10" s="76"/>
      <c r="H10" s="229"/>
      <c r="I10" s="76"/>
      <c r="J10" s="29"/>
      <c r="K10" s="29"/>
      <c r="L10" s="29"/>
      <c r="M10" s="29"/>
      <c r="N10" s="29"/>
      <c r="O10" s="29"/>
      <c r="P10" s="29"/>
    </row>
    <row r="11" spans="1:20" s="11" customFormat="1" x14ac:dyDescent="0.2">
      <c r="A11" s="16"/>
      <c r="B11" s="115" t="s">
        <v>472</v>
      </c>
      <c r="C11" s="26" t="s">
        <v>5</v>
      </c>
      <c r="D11" s="29"/>
      <c r="E11" s="221">
        <f>3.15*25.4</f>
        <v>80.009999999999991</v>
      </c>
      <c r="F11" s="76"/>
      <c r="G11" s="76"/>
      <c r="H11" s="229"/>
      <c r="I11" s="76"/>
      <c r="J11" s="29"/>
      <c r="K11" s="29"/>
      <c r="L11" s="29"/>
      <c r="M11" s="29"/>
      <c r="N11" s="29"/>
      <c r="O11" s="29"/>
      <c r="P11" s="29"/>
      <c r="R11" s="1"/>
      <c r="S11" s="1"/>
      <c r="T11" s="1"/>
    </row>
    <row r="12" spans="1:20" s="11" customFormat="1" x14ac:dyDescent="0.2">
      <c r="A12" s="16"/>
      <c r="B12" s="220" t="s">
        <v>1475</v>
      </c>
      <c r="C12" s="26" t="s">
        <v>5</v>
      </c>
      <c r="D12" s="29">
        <v>1.1000000000000001</v>
      </c>
      <c r="E12" s="221">
        <f>E11*D12</f>
        <v>88.010999999999996</v>
      </c>
      <c r="F12" s="76"/>
      <c r="G12" s="76"/>
      <c r="H12" s="229"/>
      <c r="I12" s="76"/>
      <c r="J12" s="29"/>
      <c r="K12" s="29"/>
      <c r="L12" s="29"/>
      <c r="M12" s="29"/>
      <c r="N12" s="29"/>
      <c r="O12" s="29"/>
      <c r="P12" s="29"/>
      <c r="R12" s="1"/>
      <c r="S12" s="1"/>
      <c r="T12" s="1"/>
    </row>
    <row r="13" spans="1:20" s="11" customFormat="1" x14ac:dyDescent="0.2">
      <c r="A13" s="16"/>
      <c r="B13" s="220" t="s">
        <v>473</v>
      </c>
      <c r="C13" s="26" t="s">
        <v>16</v>
      </c>
      <c r="D13" s="29"/>
      <c r="E13" s="221">
        <v>1</v>
      </c>
      <c r="F13" s="76"/>
      <c r="G13" s="76"/>
      <c r="H13" s="229"/>
      <c r="I13" s="76"/>
      <c r="J13" s="29"/>
      <c r="K13" s="29"/>
      <c r="L13" s="29"/>
      <c r="M13" s="29"/>
      <c r="N13" s="29"/>
      <c r="O13" s="29"/>
      <c r="P13" s="29"/>
      <c r="R13" s="1"/>
      <c r="S13" s="1"/>
      <c r="T13" s="1"/>
    </row>
    <row r="14" spans="1:20" s="11" customFormat="1" x14ac:dyDescent="0.2">
      <c r="A14" s="16"/>
      <c r="B14" s="230" t="s">
        <v>555</v>
      </c>
      <c r="C14" s="26"/>
      <c r="D14" s="29"/>
      <c r="E14" s="29"/>
      <c r="F14" s="76"/>
      <c r="G14" s="76"/>
      <c r="H14" s="229"/>
      <c r="I14" s="76"/>
      <c r="J14" s="29"/>
      <c r="K14" s="29"/>
      <c r="L14" s="29"/>
      <c r="M14" s="29"/>
      <c r="N14" s="29"/>
      <c r="O14" s="29"/>
      <c r="P14" s="29"/>
      <c r="R14" s="1"/>
      <c r="S14" s="1"/>
      <c r="T14" s="1"/>
    </row>
    <row r="15" spans="1:20" s="11" customFormat="1" x14ac:dyDescent="0.2">
      <c r="A15" s="16"/>
      <c r="B15" s="115" t="s">
        <v>472</v>
      </c>
      <c r="C15" s="26" t="s">
        <v>5</v>
      </c>
      <c r="D15" s="29"/>
      <c r="E15" s="221">
        <v>55.47</v>
      </c>
      <c r="F15" s="76"/>
      <c r="G15" s="76"/>
      <c r="H15" s="229"/>
      <c r="I15" s="76"/>
      <c r="J15" s="29"/>
      <c r="K15" s="29"/>
      <c r="L15" s="29"/>
      <c r="M15" s="29"/>
      <c r="N15" s="29"/>
      <c r="O15" s="29"/>
      <c r="P15" s="29"/>
      <c r="R15" s="1"/>
      <c r="S15" s="1"/>
      <c r="T15" s="1"/>
    </row>
    <row r="16" spans="1:20" s="11" customFormat="1" x14ac:dyDescent="0.2">
      <c r="A16" s="16"/>
      <c r="B16" s="220" t="s">
        <v>557</v>
      </c>
      <c r="C16" s="26" t="s">
        <v>5</v>
      </c>
      <c r="D16" s="29">
        <v>1.1000000000000001</v>
      </c>
      <c r="E16" s="221">
        <f>E15*D16</f>
        <v>61.017000000000003</v>
      </c>
      <c r="F16" s="76"/>
      <c r="G16" s="76"/>
      <c r="H16" s="229"/>
      <c r="I16" s="76"/>
      <c r="J16" s="29"/>
      <c r="K16" s="29"/>
      <c r="L16" s="29"/>
      <c r="M16" s="29"/>
      <c r="N16" s="29"/>
      <c r="O16" s="29"/>
      <c r="P16" s="29"/>
      <c r="R16" s="1"/>
      <c r="S16" s="1"/>
      <c r="T16" s="1"/>
    </row>
    <row r="17" spans="1:20" s="11" customFormat="1" x14ac:dyDescent="0.2">
      <c r="A17" s="16"/>
      <c r="B17" s="220" t="s">
        <v>1476</v>
      </c>
      <c r="C17" s="26" t="s">
        <v>5</v>
      </c>
      <c r="D17" s="29">
        <v>1.1000000000000001</v>
      </c>
      <c r="E17" s="221">
        <f>E15*D17</f>
        <v>61.017000000000003</v>
      </c>
      <c r="F17" s="76"/>
      <c r="G17" s="76"/>
      <c r="H17" s="229"/>
      <c r="I17" s="76"/>
      <c r="J17" s="29"/>
      <c r="K17" s="29"/>
      <c r="L17" s="29"/>
      <c r="M17" s="29"/>
      <c r="N17" s="29"/>
      <c r="O17" s="29"/>
      <c r="P17" s="29"/>
      <c r="R17" s="1"/>
      <c r="S17" s="1"/>
      <c r="T17" s="1"/>
    </row>
    <row r="18" spans="1:20" s="11" customFormat="1" x14ac:dyDescent="0.2">
      <c r="A18" s="16"/>
      <c r="B18" s="220" t="s">
        <v>473</v>
      </c>
      <c r="C18" s="26" t="s">
        <v>16</v>
      </c>
      <c r="D18" s="29"/>
      <c r="E18" s="221">
        <v>1</v>
      </c>
      <c r="F18" s="76"/>
      <c r="G18" s="76"/>
      <c r="H18" s="229"/>
      <c r="I18" s="76"/>
      <c r="J18" s="29"/>
      <c r="K18" s="29"/>
      <c r="L18" s="29"/>
      <c r="M18" s="29"/>
      <c r="N18" s="29"/>
      <c r="O18" s="29"/>
      <c r="P18" s="29"/>
      <c r="R18" s="1"/>
      <c r="S18" s="1"/>
      <c r="T18" s="1"/>
    </row>
    <row r="19" spans="1:20" s="11" customFormat="1" x14ac:dyDescent="0.2">
      <c r="A19" s="16"/>
      <c r="B19" s="24"/>
      <c r="C19" s="21"/>
      <c r="D19" s="21"/>
      <c r="E19" s="18"/>
      <c r="F19" s="76"/>
      <c r="G19" s="76"/>
      <c r="H19" s="12"/>
      <c r="I19" s="12"/>
      <c r="J19" s="12"/>
      <c r="K19" s="29"/>
      <c r="L19" s="29"/>
      <c r="M19" s="29"/>
      <c r="N19" s="29"/>
      <c r="O19" s="29"/>
      <c r="P19" s="29"/>
      <c r="R19" s="1"/>
      <c r="S19" s="1"/>
      <c r="T19" s="1"/>
    </row>
    <row r="20" spans="1:20" s="11" customFormat="1" x14ac:dyDescent="0.2">
      <c r="A20" s="16"/>
      <c r="B20" s="24" t="s">
        <v>476</v>
      </c>
      <c r="C20" s="21"/>
      <c r="D20" s="21"/>
      <c r="E20" s="18"/>
      <c r="F20" s="76"/>
      <c r="G20" s="76"/>
      <c r="H20" s="12"/>
      <c r="I20" s="12"/>
      <c r="J20" s="12"/>
      <c r="K20" s="29"/>
      <c r="L20" s="29"/>
      <c r="M20" s="29"/>
      <c r="N20" s="29"/>
      <c r="O20" s="29"/>
      <c r="P20" s="29"/>
      <c r="R20" s="1"/>
      <c r="S20" s="1"/>
      <c r="T20" s="1"/>
    </row>
    <row r="21" spans="1:20" s="11" customFormat="1" ht="25.5" x14ac:dyDescent="0.2">
      <c r="A21" s="16"/>
      <c r="B21" s="84" t="s">
        <v>283</v>
      </c>
      <c r="C21" s="21" t="s">
        <v>5</v>
      </c>
      <c r="D21" s="21"/>
      <c r="E21" s="222">
        <v>656.13</v>
      </c>
      <c r="F21" s="76"/>
      <c r="G21" s="76"/>
      <c r="H21" s="12"/>
      <c r="I21" s="12"/>
      <c r="J21" s="12"/>
      <c r="K21" s="29"/>
      <c r="L21" s="29"/>
      <c r="M21" s="29"/>
      <c r="N21" s="29"/>
      <c r="O21" s="29"/>
      <c r="P21" s="29"/>
      <c r="R21" s="1"/>
      <c r="S21" s="1"/>
      <c r="T21" s="1"/>
    </row>
    <row r="22" spans="1:20" s="11" customFormat="1" x14ac:dyDescent="0.2">
      <c r="A22" s="16"/>
      <c r="B22" s="214" t="s">
        <v>1253</v>
      </c>
      <c r="C22" s="21" t="s">
        <v>5</v>
      </c>
      <c r="D22" s="21"/>
      <c r="E22" s="18">
        <v>15</v>
      </c>
      <c r="F22" s="76"/>
      <c r="G22" s="76"/>
      <c r="H22" s="12"/>
      <c r="I22" s="12"/>
      <c r="J22" s="12"/>
      <c r="K22" s="29"/>
      <c r="L22" s="29"/>
      <c r="M22" s="29"/>
      <c r="N22" s="29"/>
      <c r="O22" s="29"/>
      <c r="P22" s="29"/>
      <c r="R22" s="1"/>
      <c r="S22" s="1"/>
      <c r="T22" s="1"/>
    </row>
    <row r="23" spans="1:20" s="2" customFormat="1" x14ac:dyDescent="0.2">
      <c r="A23" s="25"/>
      <c r="B23" s="34"/>
      <c r="C23" s="24" t="s">
        <v>7</v>
      </c>
      <c r="D23" s="35"/>
      <c r="E23" s="36"/>
      <c r="F23" s="36"/>
      <c r="G23" s="36"/>
      <c r="H23" s="37"/>
      <c r="I23" s="36"/>
      <c r="J23" s="37"/>
      <c r="K23" s="37"/>
      <c r="L23" s="38">
        <f>SUM(L9:L22)</f>
        <v>0</v>
      </c>
      <c r="M23" s="38">
        <f>SUM(M9:M22)</f>
        <v>0</v>
      </c>
      <c r="N23" s="38">
        <f>SUM(N9:N22)</f>
        <v>0</v>
      </c>
      <c r="O23" s="38">
        <f>SUM(O9:O22)</f>
        <v>0</v>
      </c>
      <c r="P23" s="38">
        <f>SUM(P9:P22)</f>
        <v>0</v>
      </c>
      <c r="Q23" s="1"/>
    </row>
    <row r="24" spans="1:20" s="10" customFormat="1" x14ac:dyDescent="0.2">
      <c r="A24" s="13"/>
      <c r="B24" s="45" t="s">
        <v>9</v>
      </c>
      <c r="C24" s="46"/>
      <c r="D24" s="47"/>
      <c r="E24" s="15"/>
      <c r="F24" s="41"/>
      <c r="G24" s="42"/>
      <c r="H24" s="42"/>
      <c r="I24" s="41"/>
      <c r="J24" s="42"/>
      <c r="K24" s="48"/>
      <c r="L24" s="49">
        <f>SUM(L23:L23)</f>
        <v>0</v>
      </c>
      <c r="M24" s="49">
        <f>SUM(M23:M23)</f>
        <v>0</v>
      </c>
      <c r="N24" s="49">
        <f>SUM(N23:N23)</f>
        <v>0</v>
      </c>
      <c r="O24" s="49">
        <f>SUM(O23:O23)</f>
        <v>0</v>
      </c>
      <c r="P24" s="49">
        <f>SUM(P23:P23)</f>
        <v>0</v>
      </c>
    </row>
    <row r="25" spans="1:20" s="10" customFormat="1" x14ac:dyDescent="0.2">
      <c r="A25" s="13"/>
      <c r="B25" s="39"/>
      <c r="C25" s="14"/>
      <c r="D25" s="47"/>
      <c r="E25" s="15"/>
      <c r="F25" s="53"/>
      <c r="G25" s="54"/>
      <c r="H25" s="54"/>
      <c r="I25" s="53"/>
      <c r="J25" s="54"/>
      <c r="K25" s="55" t="s">
        <v>12</v>
      </c>
      <c r="L25" s="56"/>
      <c r="M25" s="57"/>
      <c r="N25" s="57"/>
      <c r="O25" s="58"/>
      <c r="P25" s="59">
        <f>SUM(P24:P24)</f>
        <v>0</v>
      </c>
    </row>
    <row r="26" spans="1:20" s="10" customFormat="1" x14ac:dyDescent="0.2">
      <c r="A26" s="13"/>
      <c r="B26" s="39"/>
      <c r="C26" s="14"/>
      <c r="D26" s="47"/>
      <c r="E26" s="15"/>
      <c r="F26" s="53"/>
      <c r="G26" s="54"/>
      <c r="H26" s="54"/>
      <c r="I26" s="53"/>
      <c r="J26" s="54"/>
      <c r="K26" s="55" t="s">
        <v>13</v>
      </c>
      <c r="L26" s="52"/>
      <c r="M26" s="52">
        <v>0.21</v>
      </c>
      <c r="N26" s="57"/>
      <c r="O26" s="58"/>
      <c r="P26" s="59">
        <f>P25*M26</f>
        <v>0</v>
      </c>
    </row>
    <row r="27" spans="1:20" s="10" customFormat="1" x14ac:dyDescent="0.2">
      <c r="A27" s="13"/>
      <c r="B27" s="39"/>
      <c r="C27" s="14"/>
      <c r="D27" s="47"/>
      <c r="E27" s="15"/>
      <c r="F27" s="53"/>
      <c r="G27" s="54"/>
      <c r="H27" s="54"/>
      <c r="I27" s="53"/>
      <c r="J27" s="54"/>
      <c r="K27" s="55" t="s">
        <v>14</v>
      </c>
      <c r="L27" s="56"/>
      <c r="M27" s="57"/>
      <c r="N27" s="57"/>
      <c r="O27" s="58"/>
      <c r="P27" s="59">
        <f>P25+P26</f>
        <v>0</v>
      </c>
      <c r="S27" s="61"/>
    </row>
    <row r="28" spans="1:20" x14ac:dyDescent="0.2">
      <c r="M28" s="1"/>
    </row>
    <row r="29" spans="1:20" x14ac:dyDescent="0.2">
      <c r="B29" s="66" t="s">
        <v>579</v>
      </c>
    </row>
    <row r="31" spans="1:20" ht="25.5" x14ac:dyDescent="0.2">
      <c r="B31" s="231" t="s">
        <v>580</v>
      </c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T56"/>
  <sheetViews>
    <sheetView view="pageBreakPreview" topLeftCell="A7" zoomScaleNormal="85" zoomScaleSheetLayoutView="100" workbookViewId="0">
      <selection activeCell="S39" sqref="S39"/>
    </sheetView>
  </sheetViews>
  <sheetFormatPr defaultColWidth="9.140625" defaultRowHeight="12.75" x14ac:dyDescent="0.2"/>
  <cols>
    <col min="1" max="1" width="3.42578125" style="3" customWidth="1"/>
    <col min="2" max="2" width="56.4257812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'5.6.2'!A2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107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P55</f>
        <v>0</v>
      </c>
      <c r="P5" s="1" t="s">
        <v>86</v>
      </c>
    </row>
    <row r="6" spans="1:20" s="10" customFormat="1" ht="17.25" customHeigh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100.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11" customFormat="1" ht="15.75" customHeight="1" x14ac:dyDescent="0.2">
      <c r="A9" s="16"/>
      <c r="B9" s="84" t="s">
        <v>478</v>
      </c>
      <c r="C9" s="21" t="s">
        <v>5</v>
      </c>
      <c r="D9" s="21"/>
      <c r="E9" s="222">
        <f>SUM(E10:E12)</f>
        <v>2398</v>
      </c>
      <c r="F9" s="76"/>
      <c r="G9" s="76"/>
      <c r="H9" s="229"/>
      <c r="I9" s="76"/>
      <c r="J9" s="29"/>
      <c r="K9" s="29"/>
      <c r="L9" s="29"/>
      <c r="M9" s="29"/>
      <c r="N9" s="29"/>
      <c r="O9" s="29"/>
      <c r="P9" s="29"/>
      <c r="R9" s="1"/>
      <c r="S9" s="1"/>
      <c r="T9" s="1"/>
    </row>
    <row r="10" spans="1:20" s="11" customFormat="1" ht="24" customHeight="1" x14ac:dyDescent="0.2">
      <c r="A10" s="16">
        <v>1</v>
      </c>
      <c r="B10" s="20" t="s">
        <v>275</v>
      </c>
      <c r="C10" s="21" t="s">
        <v>5</v>
      </c>
      <c r="D10" s="21"/>
      <c r="E10" s="222">
        <v>203</v>
      </c>
      <c r="F10" s="76"/>
      <c r="G10" s="76"/>
      <c r="H10" s="12"/>
      <c r="I10" s="288"/>
      <c r="J10" s="12"/>
      <c r="K10" s="29"/>
      <c r="L10" s="29"/>
      <c r="M10" s="29"/>
      <c r="N10" s="29"/>
      <c r="O10" s="29"/>
      <c r="P10" s="29"/>
      <c r="R10" s="1"/>
      <c r="S10" s="1"/>
      <c r="T10" s="1"/>
    </row>
    <row r="11" spans="1:20" s="11" customFormat="1" ht="24" customHeight="1" x14ac:dyDescent="0.2">
      <c r="A11" s="16"/>
      <c r="B11" s="20" t="s">
        <v>1477</v>
      </c>
      <c r="C11" s="21" t="s">
        <v>5</v>
      </c>
      <c r="D11" s="21"/>
      <c r="E11" s="222">
        <v>2108</v>
      </c>
      <c r="F11" s="76"/>
      <c r="G11" s="76"/>
      <c r="H11" s="12"/>
      <c r="I11" s="288"/>
      <c r="J11" s="12"/>
      <c r="K11" s="29"/>
      <c r="L11" s="29"/>
      <c r="M11" s="29"/>
      <c r="N11" s="29"/>
      <c r="O11" s="29"/>
      <c r="P11" s="29"/>
      <c r="R11" s="1"/>
      <c r="S11" s="1"/>
      <c r="T11" s="1"/>
    </row>
    <row r="12" spans="1:20" s="11" customFormat="1" ht="24" customHeight="1" x14ac:dyDescent="0.2">
      <c r="A12" s="16">
        <v>2</v>
      </c>
      <c r="B12" s="20" t="s">
        <v>1478</v>
      </c>
      <c r="C12" s="21" t="s">
        <v>5</v>
      </c>
      <c r="D12" s="21"/>
      <c r="E12" s="222">
        <v>87</v>
      </c>
      <c r="F12" s="76"/>
      <c r="G12" s="76"/>
      <c r="H12" s="12"/>
      <c r="I12" s="288"/>
      <c r="J12" s="12"/>
      <c r="K12" s="29"/>
      <c r="L12" s="29"/>
      <c r="M12" s="29"/>
      <c r="N12" s="29"/>
      <c r="O12" s="29"/>
      <c r="P12" s="29"/>
      <c r="R12" s="1"/>
      <c r="S12" s="1"/>
      <c r="T12" s="1"/>
    </row>
    <row r="13" spans="1:20" s="11" customFormat="1" x14ac:dyDescent="0.2">
      <c r="A13" s="16">
        <v>4</v>
      </c>
      <c r="B13" s="84"/>
      <c r="C13" s="21"/>
      <c r="D13" s="21"/>
      <c r="E13" s="21"/>
      <c r="F13" s="76"/>
      <c r="G13" s="76"/>
      <c r="H13" s="12"/>
      <c r="I13" s="28"/>
      <c r="J13" s="12"/>
      <c r="K13" s="29"/>
      <c r="L13" s="29"/>
      <c r="M13" s="29"/>
      <c r="N13" s="29"/>
      <c r="O13" s="29"/>
      <c r="P13" s="29"/>
      <c r="R13" s="1"/>
      <c r="S13" s="1"/>
      <c r="T13" s="1"/>
    </row>
    <row r="14" spans="1:20" s="11" customFormat="1" x14ac:dyDescent="0.2">
      <c r="A14" s="16"/>
      <c r="B14" s="442" t="s">
        <v>571</v>
      </c>
      <c r="C14" s="21"/>
      <c r="D14" s="17"/>
      <c r="E14" s="18"/>
      <c r="F14" s="76"/>
      <c r="G14" s="76"/>
      <c r="H14" s="443"/>
      <c r="I14" s="443"/>
      <c r="J14" s="443"/>
      <c r="K14" s="29"/>
      <c r="L14" s="29"/>
      <c r="M14" s="29"/>
      <c r="N14" s="29"/>
      <c r="O14" s="29"/>
      <c r="P14" s="29"/>
      <c r="R14" s="1"/>
      <c r="S14" s="1"/>
      <c r="T14" s="1"/>
    </row>
    <row r="15" spans="1:20" s="11" customFormat="1" x14ac:dyDescent="0.2">
      <c r="A15" s="16"/>
      <c r="B15" s="84" t="s">
        <v>479</v>
      </c>
      <c r="C15" s="21" t="s">
        <v>5</v>
      </c>
      <c r="D15" s="17"/>
      <c r="E15" s="284">
        <v>2032</v>
      </c>
      <c r="F15" s="76"/>
      <c r="G15" s="76"/>
      <c r="H15" s="12"/>
      <c r="I15" s="62"/>
      <c r="J15" s="12"/>
      <c r="K15" s="29"/>
      <c r="L15" s="29"/>
      <c r="M15" s="29"/>
      <c r="N15" s="29"/>
      <c r="O15" s="29"/>
      <c r="P15" s="29"/>
      <c r="R15" s="1"/>
      <c r="S15" s="1"/>
      <c r="T15" s="1"/>
    </row>
    <row r="16" spans="1:20" s="11" customFormat="1" x14ac:dyDescent="0.2">
      <c r="A16" s="16"/>
      <c r="B16" s="20" t="s">
        <v>570</v>
      </c>
      <c r="C16" s="21" t="s">
        <v>5</v>
      </c>
      <c r="D16" s="21">
        <v>1.05</v>
      </c>
      <c r="E16" s="284">
        <f>ROUND(E15*D16,0)</f>
        <v>2134</v>
      </c>
      <c r="F16" s="76"/>
      <c r="G16" s="76"/>
      <c r="H16" s="12"/>
      <c r="I16" s="62"/>
      <c r="J16" s="12"/>
      <c r="K16" s="29"/>
      <c r="L16" s="29"/>
      <c r="M16" s="29"/>
      <c r="N16" s="29"/>
      <c r="O16" s="29"/>
      <c r="P16" s="29"/>
      <c r="R16" s="1"/>
      <c r="S16" s="1"/>
      <c r="T16" s="1"/>
    </row>
    <row r="17" spans="1:20" s="11" customFormat="1" x14ac:dyDescent="0.2">
      <c r="A17" s="16"/>
      <c r="B17" s="20" t="s">
        <v>480</v>
      </c>
      <c r="C17" s="21" t="s">
        <v>5</v>
      </c>
      <c r="D17" s="21">
        <v>1.2</v>
      </c>
      <c r="E17" s="284">
        <f>ROUND(E15*D17,0)</f>
        <v>2438</v>
      </c>
      <c r="F17" s="76"/>
      <c r="G17" s="76"/>
      <c r="H17" s="12"/>
      <c r="I17" s="62"/>
      <c r="J17" s="12"/>
      <c r="K17" s="29"/>
      <c r="L17" s="29"/>
      <c r="M17" s="29"/>
      <c r="N17" s="29"/>
      <c r="O17" s="29"/>
      <c r="P17" s="29"/>
      <c r="R17" s="1"/>
      <c r="S17" s="1"/>
      <c r="T17" s="1"/>
    </row>
    <row r="18" spans="1:20" s="11" customFormat="1" x14ac:dyDescent="0.2">
      <c r="A18" s="16"/>
      <c r="B18" s="84" t="s">
        <v>481</v>
      </c>
      <c r="C18" s="21" t="s">
        <v>5</v>
      </c>
      <c r="D18" s="21"/>
      <c r="E18" s="284">
        <v>22</v>
      </c>
      <c r="F18" s="76"/>
      <c r="G18" s="76"/>
      <c r="H18" s="12"/>
      <c r="I18" s="62"/>
      <c r="J18" s="12"/>
      <c r="K18" s="29"/>
      <c r="L18" s="29"/>
      <c r="M18" s="29"/>
      <c r="N18" s="29"/>
      <c r="O18" s="29"/>
      <c r="P18" s="29"/>
      <c r="R18" s="1"/>
      <c r="S18" s="1"/>
      <c r="T18" s="1"/>
    </row>
    <row r="19" spans="1:20" s="11" customFormat="1" x14ac:dyDescent="0.2">
      <c r="A19" s="16"/>
      <c r="B19" s="84"/>
      <c r="C19" s="21"/>
      <c r="D19" s="21"/>
      <c r="E19" s="17"/>
      <c r="F19" s="76"/>
      <c r="G19" s="76"/>
      <c r="H19" s="12"/>
      <c r="I19" s="28"/>
      <c r="J19" s="12"/>
      <c r="K19" s="29"/>
      <c r="L19" s="29"/>
      <c r="M19" s="29"/>
      <c r="N19" s="29"/>
      <c r="O19" s="29"/>
      <c r="P19" s="29"/>
      <c r="R19" s="1"/>
      <c r="S19" s="1"/>
      <c r="T19" s="1"/>
    </row>
    <row r="20" spans="1:20" s="11" customFormat="1" x14ac:dyDescent="0.2">
      <c r="A20" s="16"/>
      <c r="B20" s="442" t="s">
        <v>572</v>
      </c>
      <c r="C20" s="21"/>
      <c r="D20" s="21"/>
      <c r="E20" s="17"/>
      <c r="F20" s="76"/>
      <c r="G20" s="76"/>
      <c r="H20" s="12"/>
      <c r="I20" s="28"/>
      <c r="J20" s="12"/>
      <c r="K20" s="29"/>
      <c r="L20" s="29"/>
      <c r="M20" s="29"/>
      <c r="N20" s="29"/>
      <c r="O20" s="29"/>
      <c r="P20" s="29"/>
      <c r="R20" s="1"/>
      <c r="S20" s="1"/>
      <c r="T20" s="1"/>
    </row>
    <row r="21" spans="1:20" s="11" customFormat="1" x14ac:dyDescent="0.2">
      <c r="A21" s="16"/>
      <c r="B21" s="84" t="s">
        <v>479</v>
      </c>
      <c r="C21" s="21" t="s">
        <v>5</v>
      </c>
      <c r="D21" s="17"/>
      <c r="E21" s="284">
        <v>101</v>
      </c>
      <c r="F21" s="76"/>
      <c r="G21" s="76"/>
      <c r="H21" s="12"/>
      <c r="I21" s="62"/>
      <c r="J21" s="12"/>
      <c r="K21" s="29"/>
      <c r="L21" s="29"/>
      <c r="M21" s="29"/>
      <c r="N21" s="29"/>
      <c r="O21" s="29"/>
      <c r="P21" s="29"/>
      <c r="R21" s="1"/>
      <c r="S21" s="1"/>
      <c r="T21" s="1"/>
    </row>
    <row r="22" spans="1:20" s="11" customFormat="1" x14ac:dyDescent="0.2">
      <c r="A22" s="16"/>
      <c r="B22" s="20" t="s">
        <v>573</v>
      </c>
      <c r="C22" s="21" t="s">
        <v>5</v>
      </c>
      <c r="D22" s="21">
        <v>1.05</v>
      </c>
      <c r="E22" s="284">
        <f>ROUND(E21*D22,0)</f>
        <v>106</v>
      </c>
      <c r="F22" s="76"/>
      <c r="G22" s="76"/>
      <c r="H22" s="12"/>
      <c r="I22" s="62"/>
      <c r="J22" s="12"/>
      <c r="K22" s="29"/>
      <c r="L22" s="29"/>
      <c r="M22" s="29"/>
      <c r="N22" s="29"/>
      <c r="O22" s="29"/>
      <c r="P22" s="29"/>
      <c r="R22" s="1"/>
      <c r="S22" s="1"/>
      <c r="T22" s="1"/>
    </row>
    <row r="23" spans="1:20" s="11" customFormat="1" x14ac:dyDescent="0.2">
      <c r="A23" s="16"/>
      <c r="B23" s="20" t="s">
        <v>480</v>
      </c>
      <c r="C23" s="21" t="s">
        <v>5</v>
      </c>
      <c r="D23" s="21">
        <v>1.2</v>
      </c>
      <c r="E23" s="284">
        <f>ROUND(E21*D23,0)</f>
        <v>121</v>
      </c>
      <c r="F23" s="76"/>
      <c r="G23" s="76"/>
      <c r="H23" s="12"/>
      <c r="I23" s="62"/>
      <c r="J23" s="12"/>
      <c r="K23" s="29"/>
      <c r="L23" s="29"/>
      <c r="M23" s="29"/>
      <c r="N23" s="29"/>
      <c r="O23" s="29"/>
      <c r="P23" s="29"/>
      <c r="R23" s="1"/>
      <c r="S23" s="1"/>
      <c r="T23" s="1"/>
    </row>
    <row r="24" spans="1:20" s="11" customFormat="1" x14ac:dyDescent="0.2">
      <c r="A24" s="16"/>
      <c r="B24" s="84" t="s">
        <v>574</v>
      </c>
      <c r="C24" s="21" t="s">
        <v>5</v>
      </c>
      <c r="D24" s="21"/>
      <c r="E24" s="226">
        <f>E21</f>
        <v>101</v>
      </c>
      <c r="F24" s="76"/>
      <c r="G24" s="76"/>
      <c r="H24" s="12"/>
      <c r="I24" s="28"/>
      <c r="J24" s="12"/>
      <c r="K24" s="29"/>
      <c r="L24" s="29"/>
      <c r="M24" s="29"/>
      <c r="N24" s="29"/>
      <c r="O24" s="29"/>
      <c r="P24" s="29"/>
      <c r="R24" s="1"/>
      <c r="S24" s="1"/>
      <c r="T24" s="1"/>
    </row>
    <row r="25" spans="1:20" s="11" customFormat="1" x14ac:dyDescent="0.2">
      <c r="A25" s="16"/>
      <c r="B25" s="84" t="s">
        <v>575</v>
      </c>
      <c r="C25" s="21" t="s">
        <v>5</v>
      </c>
      <c r="D25" s="21">
        <v>1.2</v>
      </c>
      <c r="E25" s="226">
        <f>E21*D25</f>
        <v>121.19999999999999</v>
      </c>
      <c r="F25" s="76"/>
      <c r="G25" s="76"/>
      <c r="H25" s="12"/>
      <c r="I25" s="28"/>
      <c r="J25" s="12"/>
      <c r="K25" s="29"/>
      <c r="L25" s="29"/>
      <c r="M25" s="29"/>
      <c r="N25" s="29"/>
      <c r="O25" s="29"/>
      <c r="P25" s="29"/>
      <c r="R25" s="1"/>
      <c r="S25" s="1"/>
      <c r="T25" s="1"/>
    </row>
    <row r="26" spans="1:20" s="11" customFormat="1" x14ac:dyDescent="0.2">
      <c r="A26" s="16"/>
      <c r="B26" s="442" t="s">
        <v>576</v>
      </c>
      <c r="C26" s="21"/>
      <c r="D26" s="21"/>
      <c r="E26" s="17"/>
      <c r="F26" s="76"/>
      <c r="G26" s="76"/>
      <c r="H26" s="12"/>
      <c r="I26" s="28"/>
      <c r="J26" s="12"/>
      <c r="K26" s="29"/>
      <c r="L26" s="29"/>
      <c r="M26" s="29"/>
      <c r="N26" s="29"/>
      <c r="O26" s="29"/>
      <c r="P26" s="29"/>
      <c r="R26" s="1"/>
      <c r="S26" s="1"/>
      <c r="T26" s="1"/>
    </row>
    <row r="27" spans="1:20" s="11" customFormat="1" x14ac:dyDescent="0.2">
      <c r="A27" s="16"/>
      <c r="B27" s="84" t="s">
        <v>577</v>
      </c>
      <c r="C27" s="21" t="s">
        <v>5</v>
      </c>
      <c r="D27" s="21"/>
      <c r="E27" s="226">
        <f>205+22</f>
        <v>227</v>
      </c>
      <c r="F27" s="76"/>
      <c r="G27" s="76"/>
      <c r="H27" s="12"/>
      <c r="I27" s="28"/>
      <c r="J27" s="12"/>
      <c r="K27" s="29"/>
      <c r="L27" s="29"/>
      <c r="M27" s="29"/>
      <c r="N27" s="29"/>
      <c r="O27" s="29"/>
      <c r="P27" s="29"/>
      <c r="R27" s="1"/>
      <c r="S27" s="1"/>
      <c r="T27" s="1"/>
    </row>
    <row r="28" spans="1:20" s="11" customFormat="1" x14ac:dyDescent="0.2">
      <c r="A28" s="16"/>
      <c r="B28" s="442" t="s">
        <v>1245</v>
      </c>
      <c r="C28" s="21"/>
      <c r="D28" s="21"/>
      <c r="E28" s="226"/>
      <c r="F28" s="76"/>
      <c r="G28" s="76"/>
      <c r="H28" s="12"/>
      <c r="I28" s="28"/>
      <c r="J28" s="12"/>
      <c r="K28" s="29"/>
      <c r="L28" s="29"/>
      <c r="M28" s="29"/>
      <c r="N28" s="29"/>
      <c r="O28" s="29"/>
      <c r="P28" s="29"/>
      <c r="R28" s="1"/>
      <c r="S28" s="1"/>
      <c r="T28" s="1"/>
    </row>
    <row r="29" spans="1:20" s="11" customFormat="1" x14ac:dyDescent="0.2">
      <c r="A29" s="16"/>
      <c r="B29" s="84" t="s">
        <v>1246</v>
      </c>
      <c r="C29" s="21" t="s">
        <v>5</v>
      </c>
      <c r="D29" s="21"/>
      <c r="E29" s="226">
        <v>72</v>
      </c>
      <c r="F29" s="76"/>
      <c r="G29" s="76"/>
      <c r="H29" s="12"/>
      <c r="I29" s="28"/>
      <c r="J29" s="12"/>
      <c r="K29" s="29"/>
      <c r="L29" s="29"/>
      <c r="M29" s="29"/>
      <c r="N29" s="29"/>
      <c r="O29" s="29"/>
      <c r="P29" s="29"/>
      <c r="R29" s="1"/>
      <c r="S29" s="1"/>
      <c r="T29" s="1"/>
    </row>
    <row r="30" spans="1:20" s="11" customFormat="1" x14ac:dyDescent="0.2">
      <c r="A30" s="16"/>
      <c r="B30" s="84"/>
      <c r="C30" s="21"/>
      <c r="D30" s="21"/>
      <c r="E30" s="17"/>
      <c r="F30" s="76"/>
      <c r="G30" s="76"/>
      <c r="H30" s="12"/>
      <c r="I30" s="28"/>
      <c r="J30" s="12"/>
      <c r="K30" s="29"/>
      <c r="L30" s="29"/>
      <c r="M30" s="29"/>
      <c r="N30" s="29"/>
      <c r="O30" s="29"/>
      <c r="P30" s="29"/>
      <c r="Q30" s="293"/>
      <c r="R30" s="1"/>
      <c r="S30" s="1"/>
      <c r="T30" s="1"/>
    </row>
    <row r="31" spans="1:20" s="11" customFormat="1" x14ac:dyDescent="0.2">
      <c r="A31" s="16"/>
      <c r="B31" s="230" t="s">
        <v>485</v>
      </c>
      <c r="C31" s="21"/>
      <c r="D31" s="21"/>
      <c r="E31" s="17"/>
      <c r="F31" s="76"/>
      <c r="G31" s="76"/>
      <c r="H31" s="12"/>
      <c r="I31" s="28"/>
      <c r="J31" s="12"/>
      <c r="K31" s="29"/>
      <c r="L31" s="29"/>
      <c r="M31" s="29"/>
      <c r="N31" s="29"/>
      <c r="O31" s="29"/>
      <c r="P31" s="29"/>
      <c r="R31" s="1"/>
      <c r="S31" s="1"/>
      <c r="T31" s="1"/>
    </row>
    <row r="32" spans="1:20" s="11" customFormat="1" x14ac:dyDescent="0.2">
      <c r="A32" s="16"/>
      <c r="B32" s="84" t="s">
        <v>1247</v>
      </c>
      <c r="C32" s="21" t="s">
        <v>439</v>
      </c>
      <c r="D32" s="21"/>
      <c r="E32" s="226">
        <v>1</v>
      </c>
      <c r="F32" s="76"/>
      <c r="G32" s="76"/>
      <c r="H32" s="12"/>
      <c r="I32" s="28"/>
      <c r="J32" s="12"/>
      <c r="K32" s="29"/>
      <c r="L32" s="29"/>
      <c r="M32" s="29"/>
      <c r="N32" s="29"/>
      <c r="O32" s="29"/>
      <c r="P32" s="29"/>
      <c r="R32" s="1"/>
      <c r="S32" s="1"/>
      <c r="T32" s="1"/>
    </row>
    <row r="33" spans="1:20" s="11" customFormat="1" x14ac:dyDescent="0.2">
      <c r="A33" s="16"/>
      <c r="B33" s="84" t="s">
        <v>1248</v>
      </c>
      <c r="C33" s="21" t="s">
        <v>439</v>
      </c>
      <c r="D33" s="21"/>
      <c r="E33" s="226">
        <v>1</v>
      </c>
      <c r="F33" s="76"/>
      <c r="G33" s="76"/>
      <c r="H33" s="12"/>
      <c r="I33" s="28"/>
      <c r="J33" s="12"/>
      <c r="K33" s="29"/>
      <c r="L33" s="29"/>
      <c r="M33" s="29"/>
      <c r="N33" s="29"/>
      <c r="O33" s="29"/>
      <c r="P33" s="29"/>
      <c r="R33" s="1"/>
      <c r="S33" s="1"/>
      <c r="T33" s="1"/>
    </row>
    <row r="34" spans="1:20" s="11" customFormat="1" x14ac:dyDescent="0.2">
      <c r="A34" s="16"/>
      <c r="B34" s="84" t="s">
        <v>1249</v>
      </c>
      <c r="C34" s="21" t="s">
        <v>439</v>
      </c>
      <c r="D34" s="21"/>
      <c r="E34" s="226">
        <v>1</v>
      </c>
      <c r="F34" s="76"/>
      <c r="G34" s="76"/>
      <c r="H34" s="12"/>
      <c r="I34" s="28"/>
      <c r="J34" s="12"/>
      <c r="K34" s="29"/>
      <c r="L34" s="29"/>
      <c r="M34" s="29"/>
      <c r="N34" s="29"/>
      <c r="O34" s="29"/>
      <c r="P34" s="29"/>
      <c r="R34" s="1"/>
      <c r="S34" s="1"/>
      <c r="T34" s="1"/>
    </row>
    <row r="35" spans="1:20" s="11" customFormat="1" x14ac:dyDescent="0.2">
      <c r="A35" s="16"/>
      <c r="B35" s="84" t="s">
        <v>1251</v>
      </c>
      <c r="C35" s="21" t="s">
        <v>16</v>
      </c>
      <c r="D35" s="21"/>
      <c r="E35" s="226">
        <v>1</v>
      </c>
      <c r="F35" s="76"/>
      <c r="G35" s="76"/>
      <c r="H35" s="12"/>
      <c r="I35" s="28"/>
      <c r="J35" s="12"/>
      <c r="K35" s="29"/>
      <c r="L35" s="29"/>
      <c r="M35" s="29"/>
      <c r="N35" s="29"/>
      <c r="O35" s="29"/>
      <c r="P35" s="29"/>
      <c r="R35" s="1"/>
      <c r="S35" s="1"/>
      <c r="T35" s="1"/>
    </row>
    <row r="36" spans="1:20" s="11" customFormat="1" x14ac:dyDescent="0.2">
      <c r="A36" s="16"/>
      <c r="B36" s="84" t="s">
        <v>1252</v>
      </c>
      <c r="C36" s="21" t="s">
        <v>452</v>
      </c>
      <c r="D36" s="21"/>
      <c r="E36" s="226">
        <v>7.65</v>
      </c>
      <c r="F36" s="76"/>
      <c r="G36" s="76"/>
      <c r="H36" s="12"/>
      <c r="I36" s="28"/>
      <c r="J36" s="12"/>
      <c r="K36" s="29"/>
      <c r="L36" s="29"/>
      <c r="M36" s="29"/>
      <c r="N36" s="29"/>
      <c r="O36" s="29"/>
      <c r="P36" s="29"/>
      <c r="R36" s="1"/>
      <c r="S36" s="1"/>
      <c r="T36" s="1"/>
    </row>
    <row r="37" spans="1:20" s="11" customFormat="1" x14ac:dyDescent="0.2">
      <c r="A37" s="16"/>
      <c r="B37" s="84" t="s">
        <v>1250</v>
      </c>
      <c r="C37" s="21" t="s">
        <v>16</v>
      </c>
      <c r="D37" s="21"/>
      <c r="E37" s="226">
        <v>1</v>
      </c>
      <c r="F37" s="76"/>
      <c r="G37" s="76"/>
      <c r="H37" s="12"/>
      <c r="I37" s="28"/>
      <c r="J37" s="12"/>
      <c r="K37" s="29"/>
      <c r="L37" s="29"/>
      <c r="M37" s="29"/>
      <c r="N37" s="29"/>
      <c r="O37" s="29"/>
      <c r="P37" s="29"/>
      <c r="R37" s="1"/>
      <c r="S37" s="1"/>
      <c r="T37" s="1"/>
    </row>
    <row r="38" spans="1:20" s="11" customFormat="1" x14ac:dyDescent="0.2">
      <c r="A38" s="16"/>
      <c r="B38" s="84" t="s">
        <v>578</v>
      </c>
      <c r="C38" s="21" t="s">
        <v>439</v>
      </c>
      <c r="D38" s="21"/>
      <c r="E38" s="226">
        <v>14</v>
      </c>
      <c r="F38" s="76"/>
      <c r="G38" s="76"/>
      <c r="H38" s="12"/>
      <c r="I38" s="28"/>
      <c r="J38" s="12"/>
      <c r="K38" s="29"/>
      <c r="L38" s="29"/>
      <c r="M38" s="29"/>
      <c r="N38" s="29"/>
      <c r="O38" s="29"/>
      <c r="P38" s="29"/>
      <c r="R38" s="1"/>
      <c r="S38" s="1"/>
      <c r="T38" s="1"/>
    </row>
    <row r="39" spans="1:20" s="11" customFormat="1" ht="14.25" customHeight="1" x14ac:dyDescent="0.2">
      <c r="A39" s="16"/>
      <c r="B39" s="84" t="s">
        <v>491</v>
      </c>
      <c r="C39" s="21" t="s">
        <v>452</v>
      </c>
      <c r="D39" s="21"/>
      <c r="E39" s="226">
        <v>220</v>
      </c>
      <c r="F39" s="76"/>
      <c r="G39" s="76"/>
      <c r="H39" s="12"/>
      <c r="I39" s="28"/>
      <c r="J39" s="12"/>
      <c r="K39" s="29"/>
      <c r="L39" s="29"/>
      <c r="M39" s="29"/>
      <c r="N39" s="29"/>
      <c r="O39" s="29"/>
      <c r="P39" s="29"/>
      <c r="R39" s="1"/>
      <c r="S39" s="1"/>
      <c r="T39" s="1"/>
    </row>
    <row r="40" spans="1:20" s="11" customFormat="1" ht="14.25" customHeight="1" x14ac:dyDescent="0.2">
      <c r="A40" s="16"/>
      <c r="B40" s="84" t="s">
        <v>492</v>
      </c>
      <c r="C40" s="21" t="s">
        <v>452</v>
      </c>
      <c r="D40" s="21"/>
      <c r="E40" s="226">
        <f>65+6</f>
        <v>71</v>
      </c>
      <c r="F40" s="76"/>
      <c r="G40" s="76"/>
      <c r="H40" s="12"/>
      <c r="I40" s="28"/>
      <c r="J40" s="12"/>
      <c r="K40" s="29"/>
      <c r="L40" s="29"/>
      <c r="M40" s="29"/>
      <c r="N40" s="29"/>
      <c r="O40" s="29"/>
      <c r="P40" s="29"/>
      <c r="R40" s="1"/>
      <c r="S40" s="1"/>
      <c r="T40" s="1"/>
    </row>
    <row r="41" spans="1:20" s="11" customFormat="1" ht="14.25" customHeight="1" x14ac:dyDescent="0.2">
      <c r="A41" s="16"/>
      <c r="B41" s="84" t="s">
        <v>490</v>
      </c>
      <c r="C41" s="21" t="s">
        <v>452</v>
      </c>
      <c r="D41" s="21"/>
      <c r="E41" s="222">
        <v>70</v>
      </c>
      <c r="F41" s="76"/>
      <c r="G41" s="76"/>
      <c r="H41" s="12"/>
      <c r="I41" s="28"/>
      <c r="J41" s="12"/>
      <c r="K41" s="29"/>
      <c r="L41" s="29"/>
      <c r="M41" s="29"/>
      <c r="N41" s="29"/>
      <c r="O41" s="29"/>
      <c r="P41" s="29"/>
      <c r="R41" s="1"/>
      <c r="S41" s="1"/>
      <c r="T41" s="1"/>
    </row>
    <row r="42" spans="1:20" s="11" customFormat="1" ht="14.25" customHeight="1" x14ac:dyDescent="0.2">
      <c r="A42" s="16"/>
      <c r="B42" s="84" t="s">
        <v>489</v>
      </c>
      <c r="C42" s="21" t="s">
        <v>439</v>
      </c>
      <c r="D42" s="21"/>
      <c r="E42" s="226">
        <v>6</v>
      </c>
      <c r="F42" s="76"/>
      <c r="G42" s="76"/>
      <c r="H42" s="12"/>
      <c r="I42" s="28"/>
      <c r="J42" s="12"/>
      <c r="K42" s="29"/>
      <c r="L42" s="29"/>
      <c r="M42" s="29"/>
      <c r="N42" s="29"/>
      <c r="O42" s="29"/>
      <c r="P42" s="29"/>
      <c r="R42" s="1"/>
      <c r="S42" s="1"/>
      <c r="T42" s="1"/>
    </row>
    <row r="43" spans="1:20" s="11" customFormat="1" ht="14.25" customHeight="1" x14ac:dyDescent="0.2">
      <c r="A43" s="16"/>
      <c r="B43" s="84" t="s">
        <v>488</v>
      </c>
      <c r="C43" s="21" t="s">
        <v>452</v>
      </c>
      <c r="D43" s="21"/>
      <c r="E43" s="226">
        <v>75</v>
      </c>
      <c r="F43" s="76"/>
      <c r="G43" s="76"/>
      <c r="H43" s="12"/>
      <c r="I43" s="28"/>
      <c r="J43" s="12"/>
      <c r="K43" s="29"/>
      <c r="L43" s="29"/>
      <c r="M43" s="29"/>
      <c r="N43" s="29"/>
      <c r="O43" s="29"/>
      <c r="P43" s="29"/>
      <c r="R43" s="1"/>
      <c r="S43" s="1"/>
      <c r="T43" s="1"/>
    </row>
    <row r="44" spans="1:20" s="11" customFormat="1" ht="14.25" customHeight="1" x14ac:dyDescent="0.2">
      <c r="A44" s="16"/>
      <c r="B44" s="84" t="s">
        <v>486</v>
      </c>
      <c r="C44" s="21" t="s">
        <v>452</v>
      </c>
      <c r="D44" s="21"/>
      <c r="E44" s="226">
        <v>128</v>
      </c>
      <c r="F44" s="76"/>
      <c r="G44" s="76"/>
      <c r="H44" s="12"/>
      <c r="I44" s="28"/>
      <c r="J44" s="12"/>
      <c r="K44" s="29"/>
      <c r="L44" s="29"/>
      <c r="M44" s="29"/>
      <c r="N44" s="29"/>
      <c r="O44" s="29"/>
      <c r="P44" s="29"/>
      <c r="R44" s="1"/>
      <c r="S44" s="1"/>
      <c r="T44" s="1"/>
    </row>
    <row r="45" spans="1:20" s="11" customFormat="1" x14ac:dyDescent="0.2">
      <c r="A45" s="16"/>
      <c r="B45" s="230" t="s">
        <v>487</v>
      </c>
      <c r="C45" s="21"/>
      <c r="D45" s="21"/>
      <c r="E45" s="17"/>
      <c r="F45" s="76"/>
      <c r="G45" s="76"/>
      <c r="H45" s="12"/>
      <c r="I45" s="28"/>
      <c r="J45" s="12"/>
      <c r="K45" s="29"/>
      <c r="L45" s="29"/>
      <c r="M45" s="29"/>
      <c r="N45" s="29"/>
      <c r="O45" s="29"/>
      <c r="P45" s="29"/>
      <c r="R45" s="1"/>
      <c r="S45" s="1"/>
      <c r="T45" s="1"/>
    </row>
    <row r="46" spans="1:20" s="11" customFormat="1" ht="13.5" x14ac:dyDescent="0.2">
      <c r="A46" s="16"/>
      <c r="B46" s="126" t="s">
        <v>483</v>
      </c>
      <c r="C46" s="82" t="s">
        <v>5</v>
      </c>
      <c r="D46" s="444"/>
      <c r="E46" s="289">
        <v>230.4</v>
      </c>
      <c r="F46" s="76"/>
      <c r="G46" s="76"/>
      <c r="H46" s="79"/>
      <c r="I46" s="78"/>
      <c r="J46" s="78"/>
      <c r="K46" s="29"/>
      <c r="L46" s="29"/>
      <c r="M46" s="29"/>
      <c r="N46" s="29"/>
      <c r="O46" s="29"/>
      <c r="P46" s="29"/>
      <c r="R46" s="1"/>
      <c r="S46" s="1"/>
      <c r="T46" s="1"/>
    </row>
    <row r="47" spans="1:20" s="11" customFormat="1" ht="13.5" x14ac:dyDescent="0.2">
      <c r="A47" s="16"/>
      <c r="B47" s="445" t="s">
        <v>482</v>
      </c>
      <c r="C47" s="82" t="s">
        <v>5</v>
      </c>
      <c r="D47" s="78">
        <v>1.05</v>
      </c>
      <c r="E47" s="290">
        <f>E46*D47</f>
        <v>241.92000000000002</v>
      </c>
      <c r="F47" s="76"/>
      <c r="G47" s="76"/>
      <c r="H47" s="79"/>
      <c r="I47" s="62"/>
      <c r="J47" s="78"/>
      <c r="K47" s="29"/>
      <c r="L47" s="29"/>
      <c r="M47" s="29"/>
      <c r="N47" s="29"/>
      <c r="O47" s="29"/>
      <c r="P47" s="29"/>
      <c r="R47" s="1"/>
      <c r="S47" s="1"/>
      <c r="T47" s="1"/>
    </row>
    <row r="48" spans="1:20" s="11" customFormat="1" ht="13.5" x14ac:dyDescent="0.2">
      <c r="A48" s="16"/>
      <c r="B48" s="445" t="s">
        <v>484</v>
      </c>
      <c r="C48" s="82" t="s">
        <v>5</v>
      </c>
      <c r="D48" s="78">
        <v>1.05</v>
      </c>
      <c r="E48" s="290">
        <f>D48*E46</f>
        <v>241.92000000000002</v>
      </c>
      <c r="F48" s="76"/>
      <c r="G48" s="76"/>
      <c r="H48" s="79"/>
      <c r="I48" s="62"/>
      <c r="J48" s="78"/>
      <c r="K48" s="29"/>
      <c r="L48" s="29"/>
      <c r="M48" s="29"/>
      <c r="N48" s="29"/>
      <c r="O48" s="29"/>
      <c r="P48" s="29"/>
      <c r="R48" s="1"/>
      <c r="S48" s="1"/>
      <c r="T48" s="1"/>
    </row>
    <row r="49" spans="1:19" s="11" customFormat="1" x14ac:dyDescent="0.2">
      <c r="A49" s="16"/>
      <c r="B49" s="84"/>
      <c r="C49" s="21"/>
      <c r="D49" s="21"/>
      <c r="E49" s="17"/>
      <c r="F49" s="76"/>
      <c r="G49" s="76"/>
      <c r="H49" s="12"/>
      <c r="I49" s="28"/>
      <c r="J49" s="12"/>
      <c r="K49" s="29"/>
      <c r="L49" s="29"/>
      <c r="M49" s="29"/>
      <c r="N49" s="29"/>
      <c r="O49" s="29"/>
      <c r="P49" s="29"/>
    </row>
    <row r="50" spans="1:19" s="11" customFormat="1" x14ac:dyDescent="0.2">
      <c r="A50" s="16"/>
      <c r="B50" s="84"/>
      <c r="C50" s="21"/>
      <c r="D50" s="21"/>
      <c r="E50" s="17"/>
      <c r="F50" s="62"/>
      <c r="G50" s="62"/>
      <c r="H50" s="12"/>
      <c r="I50" s="28"/>
      <c r="J50" s="12"/>
      <c r="K50" s="12"/>
      <c r="L50" s="12"/>
      <c r="M50" s="12"/>
      <c r="N50" s="12"/>
      <c r="O50" s="12"/>
      <c r="P50" s="12"/>
    </row>
    <row r="51" spans="1:19" s="2" customFormat="1" x14ac:dyDescent="0.2">
      <c r="A51" s="25"/>
      <c r="B51" s="34"/>
      <c r="C51" s="24" t="s">
        <v>7</v>
      </c>
      <c r="D51" s="35"/>
      <c r="E51" s="36"/>
      <c r="F51" s="36"/>
      <c r="G51" s="36"/>
      <c r="H51" s="37"/>
      <c r="I51" s="36"/>
      <c r="J51" s="37"/>
      <c r="K51" s="37"/>
      <c r="L51" s="38">
        <f>SUM(L9:L49)</f>
        <v>0</v>
      </c>
      <c r="M51" s="38">
        <f>SUM(M9:M49)</f>
        <v>0</v>
      </c>
      <c r="N51" s="38">
        <f>SUM(N9:N49)</f>
        <v>0</v>
      </c>
      <c r="O51" s="38">
        <f>SUM(O9:O49)</f>
        <v>0</v>
      </c>
      <c r="P51" s="38">
        <f>SUM(P9:P49)</f>
        <v>0</v>
      </c>
      <c r="Q51" s="1"/>
    </row>
    <row r="52" spans="1:19" s="10" customFormat="1" ht="15" customHeight="1" x14ac:dyDescent="0.2">
      <c r="A52" s="13"/>
      <c r="B52" s="45" t="s">
        <v>9</v>
      </c>
      <c r="C52" s="46"/>
      <c r="D52" s="47"/>
      <c r="E52" s="15"/>
      <c r="F52" s="41"/>
      <c r="G52" s="42"/>
      <c r="H52" s="42"/>
      <c r="I52" s="41"/>
      <c r="J52" s="42"/>
      <c r="K52" s="48"/>
      <c r="L52" s="49">
        <f>SUM(L51:L51)</f>
        <v>0</v>
      </c>
      <c r="M52" s="49">
        <f>SUM(M51:M51)</f>
        <v>0</v>
      </c>
      <c r="N52" s="49">
        <f>SUM(N51:N51)</f>
        <v>0</v>
      </c>
      <c r="O52" s="49">
        <f>SUM(O51:O51)</f>
        <v>0</v>
      </c>
      <c r="P52" s="49">
        <f>SUM(P51:P51)</f>
        <v>0</v>
      </c>
    </row>
    <row r="53" spans="1:19" s="10" customFormat="1" x14ac:dyDescent="0.2">
      <c r="A53" s="13"/>
      <c r="B53" s="39"/>
      <c r="C53" s="14"/>
      <c r="D53" s="47"/>
      <c r="E53" s="15"/>
      <c r="F53" s="53"/>
      <c r="G53" s="54"/>
      <c r="H53" s="54"/>
      <c r="I53" s="53"/>
      <c r="J53" s="54"/>
      <c r="K53" s="55" t="s">
        <v>12</v>
      </c>
      <c r="L53" s="56"/>
      <c r="M53" s="57"/>
      <c r="N53" s="57"/>
      <c r="O53" s="58"/>
      <c r="P53" s="59">
        <f>SUM(P52:P52)</f>
        <v>0</v>
      </c>
    </row>
    <row r="54" spans="1:19" s="10" customFormat="1" x14ac:dyDescent="0.2">
      <c r="A54" s="13"/>
      <c r="B54" s="39"/>
      <c r="C54" s="14"/>
      <c r="D54" s="47"/>
      <c r="E54" s="15"/>
      <c r="F54" s="53"/>
      <c r="G54" s="54"/>
      <c r="H54" s="54"/>
      <c r="I54" s="53"/>
      <c r="J54" s="54"/>
      <c r="K54" s="55" t="s">
        <v>13</v>
      </c>
      <c r="L54" s="52"/>
      <c r="M54" s="52">
        <v>0.21</v>
      </c>
      <c r="N54" s="57"/>
      <c r="O54" s="58"/>
      <c r="P54" s="59">
        <f>P53*M54</f>
        <v>0</v>
      </c>
    </row>
    <row r="55" spans="1:19" s="10" customFormat="1" x14ac:dyDescent="0.2">
      <c r="A55" s="13"/>
      <c r="B55" s="39"/>
      <c r="C55" s="14"/>
      <c r="D55" s="47"/>
      <c r="E55" s="15"/>
      <c r="F55" s="53"/>
      <c r="G55" s="54"/>
      <c r="H55" s="54"/>
      <c r="I55" s="53"/>
      <c r="J55" s="54"/>
      <c r="K55" s="55" t="s">
        <v>14</v>
      </c>
      <c r="L55" s="56"/>
      <c r="M55" s="57"/>
      <c r="N55" s="57"/>
      <c r="O55" s="58"/>
      <c r="P55" s="59">
        <f>P53+P54</f>
        <v>0</v>
      </c>
      <c r="S55" s="61"/>
    </row>
    <row r="56" spans="1:19" x14ac:dyDescent="0.2">
      <c r="M56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Footer>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T16"/>
  <sheetViews>
    <sheetView view="pageBreakPreview" zoomScaleNormal="100" zoomScaleSheetLayoutView="100" workbookViewId="0">
      <selection activeCell="S39" sqref="S3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'5.7.1'!A2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108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P15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84.7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11" customFormat="1" x14ac:dyDescent="0.2">
      <c r="A9" s="16">
        <v>1</v>
      </c>
      <c r="B9" s="84" t="s">
        <v>277</v>
      </c>
      <c r="C9" s="21" t="s">
        <v>5</v>
      </c>
      <c r="D9" s="21"/>
      <c r="E9" s="222">
        <v>2800</v>
      </c>
      <c r="F9" s="76"/>
      <c r="G9" s="76"/>
      <c r="H9" s="12"/>
      <c r="I9" s="12"/>
      <c r="J9" s="12"/>
      <c r="K9" s="29"/>
      <c r="L9" s="29"/>
      <c r="M9" s="29"/>
      <c r="N9" s="29"/>
      <c r="O9" s="29"/>
      <c r="P9" s="29"/>
      <c r="R9" s="1"/>
      <c r="S9" s="1"/>
      <c r="T9" s="1"/>
    </row>
    <row r="10" spans="1:20" s="11" customFormat="1" x14ac:dyDescent="0.2">
      <c r="A10" s="16"/>
      <c r="B10" s="84"/>
      <c r="C10" s="21"/>
      <c r="D10" s="21"/>
      <c r="E10" s="21"/>
      <c r="F10" s="12"/>
      <c r="G10" s="19"/>
      <c r="H10" s="12"/>
      <c r="I10" s="12"/>
      <c r="J10" s="12"/>
      <c r="K10" s="12"/>
      <c r="L10" s="12"/>
      <c r="M10" s="12"/>
      <c r="N10" s="12"/>
      <c r="O10" s="12"/>
      <c r="P10" s="12"/>
    </row>
    <row r="11" spans="1:20" s="2" customFormat="1" x14ac:dyDescent="0.2">
      <c r="A11" s="25"/>
      <c r="B11" s="34"/>
      <c r="C11" s="24" t="s">
        <v>7</v>
      </c>
      <c r="D11" s="35"/>
      <c r="E11" s="36"/>
      <c r="F11" s="36"/>
      <c r="G11" s="36"/>
      <c r="H11" s="37"/>
      <c r="I11" s="36"/>
      <c r="J11" s="37"/>
      <c r="K11" s="37"/>
      <c r="L11" s="38">
        <f>SUM(L9:L9)</f>
        <v>0</v>
      </c>
      <c r="M11" s="38">
        <f>SUM(M9:M9)</f>
        <v>0</v>
      </c>
      <c r="N11" s="38">
        <f>SUM(N9:N9)</f>
        <v>0</v>
      </c>
      <c r="O11" s="38">
        <f>SUM(O9:O9)</f>
        <v>0</v>
      </c>
      <c r="P11" s="38">
        <f>SUM(P9:P9)</f>
        <v>0</v>
      </c>
      <c r="Q11" s="1"/>
    </row>
    <row r="12" spans="1:20" s="10" customFormat="1" x14ac:dyDescent="0.2">
      <c r="A12" s="13"/>
      <c r="B12" s="45" t="s">
        <v>9</v>
      </c>
      <c r="C12" s="46"/>
      <c r="D12" s="47"/>
      <c r="E12" s="15"/>
      <c r="F12" s="41"/>
      <c r="G12" s="42"/>
      <c r="H12" s="42"/>
      <c r="I12" s="41"/>
      <c r="J12" s="42"/>
      <c r="K12" s="48"/>
      <c r="L12" s="49">
        <f>SUM(L11:L11)</f>
        <v>0</v>
      </c>
      <c r="M12" s="49">
        <f>SUM(M11:M11)</f>
        <v>0</v>
      </c>
      <c r="N12" s="49">
        <f>SUM(N11:N11)</f>
        <v>0</v>
      </c>
      <c r="O12" s="49">
        <f>SUM(O11:O11)</f>
        <v>0</v>
      </c>
      <c r="P12" s="49">
        <f>SUM(P11:P11)</f>
        <v>0</v>
      </c>
    </row>
    <row r="13" spans="1:20" s="10" customFormat="1" x14ac:dyDescent="0.2">
      <c r="A13" s="13"/>
      <c r="B13" s="39"/>
      <c r="C13" s="14"/>
      <c r="D13" s="47"/>
      <c r="E13" s="15"/>
      <c r="F13" s="53"/>
      <c r="G13" s="54"/>
      <c r="H13" s="54"/>
      <c r="I13" s="53"/>
      <c r="J13" s="54"/>
      <c r="K13" s="55" t="s">
        <v>12</v>
      </c>
      <c r="L13" s="56"/>
      <c r="M13" s="57"/>
      <c r="N13" s="57"/>
      <c r="O13" s="58"/>
      <c r="P13" s="59">
        <f>SUM(P12:P12)</f>
        <v>0</v>
      </c>
    </row>
    <row r="14" spans="1:20" s="10" customFormat="1" x14ac:dyDescent="0.2">
      <c r="A14" s="13"/>
      <c r="B14" s="39"/>
      <c r="C14" s="14"/>
      <c r="D14" s="47"/>
      <c r="E14" s="15"/>
      <c r="F14" s="53"/>
      <c r="G14" s="54"/>
      <c r="H14" s="54"/>
      <c r="I14" s="53"/>
      <c r="J14" s="54"/>
      <c r="K14" s="55" t="s">
        <v>13</v>
      </c>
      <c r="L14" s="52"/>
      <c r="M14" s="52">
        <v>0.21</v>
      </c>
      <c r="N14" s="57"/>
      <c r="O14" s="58"/>
      <c r="P14" s="59">
        <f>P13*M14</f>
        <v>0</v>
      </c>
    </row>
    <row r="15" spans="1:20" s="10" customFormat="1" x14ac:dyDescent="0.2">
      <c r="A15" s="13"/>
      <c r="B15" s="39"/>
      <c r="C15" s="14"/>
      <c r="D15" s="47"/>
      <c r="E15" s="15"/>
      <c r="F15" s="53"/>
      <c r="G15" s="54"/>
      <c r="H15" s="54"/>
      <c r="I15" s="53"/>
      <c r="J15" s="54"/>
      <c r="K15" s="55" t="s">
        <v>14</v>
      </c>
      <c r="L15" s="56"/>
      <c r="M15" s="57"/>
      <c r="N15" s="57"/>
      <c r="O15" s="58"/>
      <c r="P15" s="59">
        <f>P13+P14</f>
        <v>0</v>
      </c>
      <c r="S15" s="61"/>
    </row>
    <row r="16" spans="1:20" x14ac:dyDescent="0.2">
      <c r="M16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T18"/>
  <sheetViews>
    <sheetView view="pageBreakPreview" zoomScaleNormal="100" zoomScaleSheetLayoutView="100" workbookViewId="0">
      <selection activeCell="S39" sqref="S3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'5.7.2'!A2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109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P17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89.2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80" customFormat="1" ht="30.75" customHeight="1" x14ac:dyDescent="0.25">
      <c r="A9" s="81">
        <v>1</v>
      </c>
      <c r="B9" s="126" t="s">
        <v>278</v>
      </c>
      <c r="C9" s="82" t="s">
        <v>5</v>
      </c>
      <c r="D9" s="78"/>
      <c r="E9" s="290">
        <v>100.91</v>
      </c>
      <c r="F9" s="76"/>
      <c r="G9" s="76"/>
      <c r="H9" s="12"/>
      <c r="I9" s="12"/>
      <c r="J9" s="12"/>
      <c r="K9" s="29"/>
      <c r="L9" s="29"/>
      <c r="M9" s="29"/>
      <c r="N9" s="29"/>
      <c r="O9" s="29"/>
      <c r="P9" s="29"/>
      <c r="R9" s="1"/>
      <c r="S9" s="1"/>
      <c r="T9" s="1"/>
    </row>
    <row r="10" spans="1:20" s="80" customFormat="1" ht="30.75" customHeight="1" x14ac:dyDescent="0.25">
      <c r="A10" s="81">
        <v>2</v>
      </c>
      <c r="B10" s="126" t="s">
        <v>279</v>
      </c>
      <c r="C10" s="82" t="s">
        <v>5</v>
      </c>
      <c r="D10" s="78"/>
      <c r="E10" s="290">
        <v>73.900000000000006</v>
      </c>
      <c r="F10" s="76"/>
      <c r="G10" s="76"/>
      <c r="H10" s="79"/>
      <c r="I10" s="78"/>
      <c r="J10" s="78"/>
      <c r="K10" s="29"/>
      <c r="L10" s="29"/>
      <c r="M10" s="29"/>
      <c r="N10" s="29"/>
      <c r="O10" s="29"/>
      <c r="P10" s="29"/>
      <c r="R10" s="1"/>
      <c r="S10" s="1"/>
      <c r="T10" s="1"/>
    </row>
    <row r="11" spans="1:20" s="80" customFormat="1" ht="13.5" x14ac:dyDescent="0.25">
      <c r="A11" s="87"/>
      <c r="B11" s="126" t="s">
        <v>581</v>
      </c>
      <c r="C11" s="82" t="s">
        <v>5</v>
      </c>
      <c r="D11" s="78"/>
      <c r="E11" s="290">
        <v>88.64</v>
      </c>
      <c r="F11" s="76"/>
      <c r="G11" s="76"/>
      <c r="H11" s="12"/>
      <c r="I11" s="12"/>
      <c r="J11" s="12"/>
      <c r="K11" s="29"/>
      <c r="L11" s="29"/>
      <c r="M11" s="29"/>
      <c r="N11" s="29"/>
      <c r="O11" s="29"/>
      <c r="P11" s="29"/>
      <c r="R11" s="1"/>
      <c r="S11" s="1"/>
      <c r="T11" s="1"/>
    </row>
    <row r="12" spans="1:20" s="11" customFormat="1" x14ac:dyDescent="0.2">
      <c r="A12" s="16"/>
      <c r="B12" s="24"/>
      <c r="C12" s="21"/>
      <c r="D12" s="21"/>
      <c r="E12" s="18"/>
      <c r="F12" s="12"/>
      <c r="G12" s="19"/>
      <c r="H12" s="12"/>
      <c r="I12" s="12"/>
      <c r="J12" s="12"/>
      <c r="K12" s="12"/>
      <c r="L12" s="12"/>
      <c r="M12" s="12"/>
      <c r="N12" s="12"/>
      <c r="O12" s="12"/>
      <c r="P12" s="12"/>
    </row>
    <row r="13" spans="1:20" s="2" customFormat="1" x14ac:dyDescent="0.2">
      <c r="A13" s="25"/>
      <c r="B13" s="34"/>
      <c r="C13" s="24" t="s">
        <v>7</v>
      </c>
      <c r="D13" s="35"/>
      <c r="E13" s="36"/>
      <c r="F13" s="36"/>
      <c r="G13" s="36"/>
      <c r="H13" s="37"/>
      <c r="I13" s="36"/>
      <c r="J13" s="37"/>
      <c r="K13" s="37"/>
      <c r="L13" s="38">
        <f>SUM(L9:L12)</f>
        <v>0</v>
      </c>
      <c r="M13" s="38">
        <f>SUM(M9:M12)</f>
        <v>0</v>
      </c>
      <c r="N13" s="38">
        <f>SUM(N9:N12)</f>
        <v>0</v>
      </c>
      <c r="O13" s="38">
        <f>SUM(O9:O12)</f>
        <v>0</v>
      </c>
      <c r="P13" s="38">
        <f>SUM(P9:P12)</f>
        <v>0</v>
      </c>
      <c r="Q13" s="1"/>
    </row>
    <row r="14" spans="1:20" s="10" customFormat="1" x14ac:dyDescent="0.2">
      <c r="A14" s="13"/>
      <c r="B14" s="45" t="s">
        <v>9</v>
      </c>
      <c r="C14" s="46"/>
      <c r="D14" s="47"/>
      <c r="E14" s="15"/>
      <c r="F14" s="41"/>
      <c r="G14" s="42"/>
      <c r="H14" s="42"/>
      <c r="I14" s="41"/>
      <c r="J14" s="42"/>
      <c r="K14" s="48"/>
      <c r="L14" s="49">
        <f>SUM(L13:L13)</f>
        <v>0</v>
      </c>
      <c r="M14" s="49">
        <f>SUM(M13:M13)</f>
        <v>0</v>
      </c>
      <c r="N14" s="49">
        <f>SUM(N13:N13)</f>
        <v>0</v>
      </c>
      <c r="O14" s="49">
        <f>SUM(O13:O13)</f>
        <v>0</v>
      </c>
      <c r="P14" s="49">
        <f>SUM(P13:P13)</f>
        <v>0</v>
      </c>
    </row>
    <row r="15" spans="1:20" s="10" customFormat="1" x14ac:dyDescent="0.2">
      <c r="A15" s="13"/>
      <c r="B15" s="39"/>
      <c r="C15" s="14"/>
      <c r="D15" s="47"/>
      <c r="E15" s="15"/>
      <c r="F15" s="53"/>
      <c r="G15" s="54"/>
      <c r="H15" s="54"/>
      <c r="I15" s="53"/>
      <c r="J15" s="54"/>
      <c r="K15" s="55" t="s">
        <v>12</v>
      </c>
      <c r="L15" s="56"/>
      <c r="M15" s="57"/>
      <c r="N15" s="57"/>
      <c r="O15" s="58"/>
      <c r="P15" s="59">
        <f>SUM(P14:P14)</f>
        <v>0</v>
      </c>
    </row>
    <row r="16" spans="1:20" s="10" customFormat="1" x14ac:dyDescent="0.2">
      <c r="A16" s="13"/>
      <c r="B16" s="39"/>
      <c r="C16" s="14"/>
      <c r="D16" s="47"/>
      <c r="E16" s="15"/>
      <c r="F16" s="53"/>
      <c r="G16" s="54"/>
      <c r="H16" s="54"/>
      <c r="I16" s="53"/>
      <c r="J16" s="54"/>
      <c r="K16" s="55" t="s">
        <v>13</v>
      </c>
      <c r="L16" s="52"/>
      <c r="M16" s="52">
        <v>0.21</v>
      </c>
      <c r="N16" s="57"/>
      <c r="O16" s="58"/>
      <c r="P16" s="59">
        <f>P15*M16</f>
        <v>0</v>
      </c>
    </row>
    <row r="17" spans="1:19" s="10" customFormat="1" x14ac:dyDescent="0.2">
      <c r="A17" s="13"/>
      <c r="B17" s="39"/>
      <c r="C17" s="14"/>
      <c r="D17" s="47"/>
      <c r="E17" s="15"/>
      <c r="F17" s="53"/>
      <c r="G17" s="54"/>
      <c r="H17" s="54"/>
      <c r="I17" s="53"/>
      <c r="J17" s="54"/>
      <c r="K17" s="55" t="s">
        <v>14</v>
      </c>
      <c r="L17" s="56"/>
      <c r="M17" s="57"/>
      <c r="N17" s="57"/>
      <c r="O17" s="58"/>
      <c r="P17" s="59">
        <f>P15+P16</f>
        <v>0</v>
      </c>
      <c r="S17" s="61"/>
    </row>
    <row r="18" spans="1:19" x14ac:dyDescent="0.2">
      <c r="M18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T18"/>
  <sheetViews>
    <sheetView view="pageBreakPreview" zoomScale="85" zoomScaleNormal="100" zoomScaleSheetLayoutView="85" workbookViewId="0">
      <selection activeCell="S39" sqref="S3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'5.8'!A2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110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P17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78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11" customFormat="1" x14ac:dyDescent="0.2">
      <c r="A9" s="120">
        <v>1</v>
      </c>
      <c r="B9" s="122" t="s">
        <v>170</v>
      </c>
      <c r="C9" s="60" t="s">
        <v>82</v>
      </c>
      <c r="D9" s="123"/>
      <c r="E9" s="124">
        <v>1</v>
      </c>
      <c r="F9" s="76"/>
      <c r="G9" s="76"/>
      <c r="H9" s="76"/>
      <c r="I9" s="12"/>
      <c r="J9" s="77"/>
      <c r="K9" s="29"/>
      <c r="L9" s="29"/>
      <c r="M9" s="29"/>
      <c r="N9" s="29"/>
      <c r="O9" s="29"/>
      <c r="P9" s="29"/>
      <c r="R9" s="1"/>
      <c r="S9" s="1"/>
      <c r="T9" s="1"/>
    </row>
    <row r="10" spans="1:20" s="83" customFormat="1" x14ac:dyDescent="0.2">
      <c r="A10" s="204"/>
      <c r="B10" s="128" t="s">
        <v>171</v>
      </c>
      <c r="C10" s="204" t="s">
        <v>82</v>
      </c>
      <c r="D10" s="128"/>
      <c r="E10" s="205">
        <f>E9</f>
        <v>1</v>
      </c>
      <c r="F10" s="76"/>
      <c r="G10" s="76"/>
      <c r="H10" s="159"/>
      <c r="I10" s="12"/>
      <c r="J10" s="206"/>
      <c r="K10" s="29"/>
      <c r="L10" s="29"/>
      <c r="M10" s="29"/>
      <c r="N10" s="29"/>
      <c r="O10" s="29"/>
      <c r="P10" s="29"/>
      <c r="R10" s="1"/>
      <c r="S10" s="1"/>
      <c r="T10" s="1"/>
    </row>
    <row r="11" spans="1:20" s="11" customFormat="1" x14ac:dyDescent="0.2">
      <c r="A11" s="120"/>
      <c r="B11" s="129"/>
      <c r="C11" s="60"/>
      <c r="D11" s="60"/>
      <c r="E11" s="124"/>
      <c r="F11" s="76"/>
      <c r="G11" s="76"/>
      <c r="H11" s="133"/>
      <c r="I11" s="133"/>
      <c r="J11" s="133"/>
      <c r="K11" s="29"/>
      <c r="L11" s="29"/>
      <c r="M11" s="29"/>
      <c r="N11" s="29"/>
      <c r="O11" s="29"/>
      <c r="P11" s="29"/>
    </row>
    <row r="12" spans="1:20" x14ac:dyDescent="0.2">
      <c r="A12" s="25"/>
      <c r="B12" s="30"/>
      <c r="C12" s="31"/>
      <c r="D12" s="32"/>
      <c r="E12" s="27"/>
      <c r="F12" s="26"/>
      <c r="G12" s="33"/>
      <c r="H12" s="12"/>
      <c r="I12" s="28"/>
      <c r="J12" s="12"/>
      <c r="K12" s="29">
        <f>SUM(H12:J12)</f>
        <v>0</v>
      </c>
      <c r="L12" s="29">
        <f>ROUND(E12*F12,2)</f>
        <v>0</v>
      </c>
      <c r="M12" s="29">
        <f>ROUND(E12*H12,2)</f>
        <v>0</v>
      </c>
      <c r="N12" s="29">
        <f>ROUND(E12*I12,2)</f>
        <v>0</v>
      </c>
      <c r="O12" s="29">
        <f>ROUND(E12*J12,2)</f>
        <v>0</v>
      </c>
      <c r="P12" s="29">
        <f>ROUND(((M12+N12)+O12),2)</f>
        <v>0</v>
      </c>
    </row>
    <row r="13" spans="1:20" s="2" customFormat="1" x14ac:dyDescent="0.2">
      <c r="A13" s="25"/>
      <c r="B13" s="34"/>
      <c r="C13" s="24" t="s">
        <v>7</v>
      </c>
      <c r="D13" s="35"/>
      <c r="E13" s="36"/>
      <c r="F13" s="36"/>
      <c r="G13" s="36"/>
      <c r="H13" s="37"/>
      <c r="I13" s="36"/>
      <c r="J13" s="37"/>
      <c r="K13" s="37"/>
      <c r="L13" s="38">
        <f>SUM(L9:L12)</f>
        <v>0</v>
      </c>
      <c r="M13" s="38">
        <f>SUM(M9:M12)</f>
        <v>0</v>
      </c>
      <c r="N13" s="38">
        <f>SUM(N9:N12)</f>
        <v>0</v>
      </c>
      <c r="O13" s="38">
        <f>SUM(O9:O12)</f>
        <v>0</v>
      </c>
      <c r="P13" s="38">
        <f>SUM(P9:P12)</f>
        <v>0</v>
      </c>
      <c r="Q13" s="1"/>
    </row>
    <row r="14" spans="1:20" s="10" customFormat="1" x14ac:dyDescent="0.2">
      <c r="A14" s="13"/>
      <c r="B14" s="45" t="s">
        <v>9</v>
      </c>
      <c r="C14" s="46"/>
      <c r="D14" s="47"/>
      <c r="E14" s="15"/>
      <c r="F14" s="41"/>
      <c r="G14" s="42"/>
      <c r="H14" s="42"/>
      <c r="I14" s="41"/>
      <c r="J14" s="42"/>
      <c r="K14" s="48"/>
      <c r="L14" s="49">
        <f>SUM(L13:L13)</f>
        <v>0</v>
      </c>
      <c r="M14" s="49">
        <f>SUM(M13:M13)</f>
        <v>0</v>
      </c>
      <c r="N14" s="49">
        <f>SUM(N13:N13)</f>
        <v>0</v>
      </c>
      <c r="O14" s="49">
        <f>SUM(O13:O13)</f>
        <v>0</v>
      </c>
      <c r="P14" s="49">
        <f>SUM(P13:P13)</f>
        <v>0</v>
      </c>
    </row>
    <row r="15" spans="1:20" s="10" customFormat="1" x14ac:dyDescent="0.2">
      <c r="A15" s="13"/>
      <c r="B15" s="39"/>
      <c r="C15" s="14"/>
      <c r="D15" s="47"/>
      <c r="E15" s="15"/>
      <c r="F15" s="53"/>
      <c r="G15" s="54"/>
      <c r="H15" s="54"/>
      <c r="I15" s="53"/>
      <c r="J15" s="54"/>
      <c r="K15" s="55" t="s">
        <v>12</v>
      </c>
      <c r="L15" s="56"/>
      <c r="M15" s="57"/>
      <c r="N15" s="57"/>
      <c r="O15" s="58"/>
      <c r="P15" s="59">
        <f>SUM(P14:P14)</f>
        <v>0</v>
      </c>
    </row>
    <row r="16" spans="1:20" s="10" customFormat="1" x14ac:dyDescent="0.2">
      <c r="A16" s="13"/>
      <c r="B16" s="39"/>
      <c r="C16" s="14"/>
      <c r="D16" s="47"/>
      <c r="E16" s="15"/>
      <c r="F16" s="53"/>
      <c r="G16" s="54"/>
      <c r="H16" s="54"/>
      <c r="I16" s="53"/>
      <c r="J16" s="54"/>
      <c r="K16" s="55" t="s">
        <v>13</v>
      </c>
      <c r="L16" s="52"/>
      <c r="M16" s="52">
        <v>0.21</v>
      </c>
      <c r="N16" s="57"/>
      <c r="O16" s="58"/>
      <c r="P16" s="59">
        <f>P15*M16</f>
        <v>0</v>
      </c>
    </row>
    <row r="17" spans="1:19" s="10" customFormat="1" x14ac:dyDescent="0.2">
      <c r="A17" s="13"/>
      <c r="B17" s="39"/>
      <c r="C17" s="14"/>
      <c r="D17" s="47"/>
      <c r="E17" s="15"/>
      <c r="F17" s="53"/>
      <c r="G17" s="54"/>
      <c r="H17" s="54"/>
      <c r="I17" s="53"/>
      <c r="J17" s="54"/>
      <c r="K17" s="55" t="s">
        <v>14</v>
      </c>
      <c r="L17" s="56"/>
      <c r="M17" s="57"/>
      <c r="N17" s="57"/>
      <c r="O17" s="58"/>
      <c r="P17" s="59">
        <f>P15+P16</f>
        <v>0</v>
      </c>
      <c r="S17" s="61"/>
    </row>
    <row r="18" spans="1:19" x14ac:dyDescent="0.2">
      <c r="M18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T25"/>
  <sheetViews>
    <sheetView view="pageBreakPreview" zoomScale="85" zoomScaleNormal="100" zoomScaleSheetLayoutView="85" workbookViewId="0">
      <selection activeCell="S39" sqref="S3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9.42578125" style="1" customWidth="1"/>
    <col min="7" max="7" width="8.28515625" style="1" customWidth="1"/>
    <col min="8" max="8" width="10.85546875" style="1" customWidth="1"/>
    <col min="9" max="9" width="9.85546875" style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'5.9'!A2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111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P19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102.7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83" customFormat="1" x14ac:dyDescent="0.2">
      <c r="A9" s="64">
        <v>1</v>
      </c>
      <c r="B9" s="84" t="s">
        <v>1240</v>
      </c>
      <c r="C9" s="64" t="s">
        <v>28</v>
      </c>
      <c r="D9" s="20"/>
      <c r="E9" s="292">
        <v>1</v>
      </c>
      <c r="F9" s="76"/>
      <c r="G9" s="76"/>
      <c r="H9" s="76"/>
      <c r="I9" s="12"/>
      <c r="J9" s="77"/>
      <c r="K9" s="29"/>
      <c r="L9" s="29"/>
      <c r="M9" s="29"/>
      <c r="N9" s="29"/>
      <c r="O9" s="29"/>
      <c r="P9" s="29"/>
      <c r="R9" s="1"/>
      <c r="S9" s="1"/>
      <c r="T9" s="1"/>
    </row>
    <row r="10" spans="1:20" s="83" customFormat="1" x14ac:dyDescent="0.2">
      <c r="A10" s="64">
        <v>2</v>
      </c>
      <c r="B10" s="84" t="s">
        <v>1241</v>
      </c>
      <c r="C10" s="64" t="s">
        <v>28</v>
      </c>
      <c r="D10" s="20"/>
      <c r="E10" s="292">
        <v>1</v>
      </c>
      <c r="F10" s="76"/>
      <c r="G10" s="76"/>
      <c r="H10" s="76"/>
      <c r="I10" s="12"/>
      <c r="J10" s="77"/>
      <c r="K10" s="29"/>
      <c r="L10" s="29"/>
      <c r="M10" s="29"/>
      <c r="N10" s="29"/>
      <c r="O10" s="29"/>
      <c r="P10" s="29"/>
      <c r="R10" s="1"/>
      <c r="S10" s="1"/>
      <c r="T10" s="1"/>
    </row>
    <row r="11" spans="1:20" s="83" customFormat="1" x14ac:dyDescent="0.2">
      <c r="A11" s="64">
        <v>3</v>
      </c>
      <c r="B11" s="84" t="s">
        <v>1244</v>
      </c>
      <c r="C11" s="64" t="s">
        <v>28</v>
      </c>
      <c r="D11" s="20"/>
      <c r="E11" s="292">
        <v>1</v>
      </c>
      <c r="F11" s="76"/>
      <c r="G11" s="76"/>
      <c r="H11" s="76"/>
      <c r="I11" s="12"/>
      <c r="J11" s="77"/>
      <c r="K11" s="29"/>
      <c r="L11" s="29"/>
      <c r="M11" s="29"/>
      <c r="N11" s="29"/>
      <c r="O11" s="29"/>
      <c r="P11" s="29"/>
      <c r="R11" s="1"/>
      <c r="S11" s="1"/>
      <c r="T11" s="1"/>
    </row>
    <row r="12" spans="1:20" s="83" customFormat="1" x14ac:dyDescent="0.2">
      <c r="A12" s="64">
        <v>7</v>
      </c>
      <c r="B12" s="84" t="s">
        <v>510</v>
      </c>
      <c r="C12" s="64" t="s">
        <v>16</v>
      </c>
      <c r="D12" s="20"/>
      <c r="E12" s="292">
        <v>1</v>
      </c>
      <c r="F12" s="76"/>
      <c r="G12" s="76"/>
      <c r="H12" s="229"/>
      <c r="I12" s="76"/>
      <c r="J12" s="29"/>
      <c r="K12" s="29"/>
      <c r="L12" s="29"/>
      <c r="M12" s="29"/>
      <c r="N12" s="29"/>
      <c r="O12" s="29"/>
      <c r="P12" s="29"/>
      <c r="R12" s="1"/>
      <c r="S12" s="1"/>
      <c r="T12" s="1"/>
    </row>
    <row r="13" spans="1:20" s="11" customFormat="1" x14ac:dyDescent="0.2">
      <c r="A13" s="16"/>
      <c r="B13" s="24"/>
      <c r="C13" s="21"/>
      <c r="D13" s="21"/>
      <c r="E13" s="284"/>
      <c r="F13" s="12"/>
      <c r="G13" s="19"/>
      <c r="H13" s="12"/>
      <c r="I13" s="12"/>
      <c r="J13" s="12"/>
      <c r="K13" s="12"/>
      <c r="L13" s="12"/>
      <c r="M13" s="12"/>
      <c r="N13" s="12"/>
      <c r="O13" s="12"/>
      <c r="P13" s="12"/>
    </row>
    <row r="14" spans="1:20" x14ac:dyDescent="0.2">
      <c r="A14" s="25"/>
      <c r="B14" s="30"/>
      <c r="C14" s="31"/>
      <c r="D14" s="32"/>
      <c r="E14" s="27"/>
      <c r="F14" s="26"/>
      <c r="G14" s="33"/>
      <c r="H14" s="12"/>
      <c r="I14" s="28"/>
      <c r="J14" s="12"/>
      <c r="K14" s="29"/>
      <c r="L14" s="12"/>
      <c r="M14" s="12"/>
      <c r="N14" s="12"/>
      <c r="O14" s="12"/>
      <c r="P14" s="12"/>
    </row>
    <row r="15" spans="1:20" s="2" customFormat="1" x14ac:dyDescent="0.2">
      <c r="A15" s="25"/>
      <c r="B15" s="34"/>
      <c r="C15" s="24" t="s">
        <v>7</v>
      </c>
      <c r="D15" s="35"/>
      <c r="E15" s="36"/>
      <c r="F15" s="36"/>
      <c r="G15" s="36"/>
      <c r="H15" s="37"/>
      <c r="I15" s="36"/>
      <c r="J15" s="37"/>
      <c r="K15" s="37"/>
      <c r="L15" s="38">
        <f>SUM(L9:L14)</f>
        <v>0</v>
      </c>
      <c r="M15" s="38">
        <f>SUM(M9:M14)</f>
        <v>0</v>
      </c>
      <c r="N15" s="38">
        <f>SUM(N9:N14)</f>
        <v>0</v>
      </c>
      <c r="O15" s="38">
        <f>SUM(O9:O14)</f>
        <v>0</v>
      </c>
      <c r="P15" s="38">
        <f>SUM(P9:P14)</f>
        <v>0</v>
      </c>
      <c r="Q15" s="1"/>
    </row>
    <row r="16" spans="1:20" s="10" customFormat="1" x14ac:dyDescent="0.2">
      <c r="A16" s="13"/>
      <c r="B16" s="45" t="s">
        <v>9</v>
      </c>
      <c r="C16" s="46"/>
      <c r="D16" s="47"/>
      <c r="E16" s="15"/>
      <c r="F16" s="41"/>
      <c r="G16" s="42"/>
      <c r="H16" s="42"/>
      <c r="I16" s="41"/>
      <c r="J16" s="42"/>
      <c r="K16" s="48"/>
      <c r="L16" s="49">
        <f>SUM(L15:L15)</f>
        <v>0</v>
      </c>
      <c r="M16" s="49">
        <f>SUM(M15:M15)</f>
        <v>0</v>
      </c>
      <c r="N16" s="49">
        <f>SUM(N15:N15)</f>
        <v>0</v>
      </c>
      <c r="O16" s="49">
        <f>SUM(O15:O15)</f>
        <v>0</v>
      </c>
      <c r="P16" s="49">
        <f>SUM(P15:P15)</f>
        <v>0</v>
      </c>
    </row>
    <row r="17" spans="1:19" s="10" customFormat="1" x14ac:dyDescent="0.2">
      <c r="A17" s="13"/>
      <c r="B17" s="39"/>
      <c r="C17" s="14"/>
      <c r="D17" s="47"/>
      <c r="E17" s="15"/>
      <c r="F17" s="53"/>
      <c r="G17" s="54"/>
      <c r="H17" s="54"/>
      <c r="I17" s="53"/>
      <c r="J17" s="54"/>
      <c r="K17" s="55" t="s">
        <v>12</v>
      </c>
      <c r="L17" s="56"/>
      <c r="M17" s="57"/>
      <c r="N17" s="57"/>
      <c r="O17" s="58"/>
      <c r="P17" s="59">
        <f>SUM(P16:P16)</f>
        <v>0</v>
      </c>
    </row>
    <row r="18" spans="1:19" s="10" customFormat="1" x14ac:dyDescent="0.2">
      <c r="A18" s="13"/>
      <c r="B18" s="39"/>
      <c r="C18" s="14"/>
      <c r="D18" s="47"/>
      <c r="E18" s="15"/>
      <c r="F18" s="53"/>
      <c r="G18" s="54"/>
      <c r="H18" s="54"/>
      <c r="I18" s="53"/>
      <c r="J18" s="54"/>
      <c r="K18" s="55" t="s">
        <v>13</v>
      </c>
      <c r="L18" s="52"/>
      <c r="M18" s="52">
        <v>0.21</v>
      </c>
      <c r="N18" s="57"/>
      <c r="O18" s="58"/>
      <c r="P18" s="59">
        <f>P17*M18</f>
        <v>0</v>
      </c>
    </row>
    <row r="19" spans="1:19" s="10" customFormat="1" x14ac:dyDescent="0.2">
      <c r="A19" s="13"/>
      <c r="B19" s="39"/>
      <c r="C19" s="14"/>
      <c r="D19" s="47"/>
      <c r="E19" s="15"/>
      <c r="F19" s="53"/>
      <c r="G19" s="54"/>
      <c r="H19" s="54"/>
      <c r="I19" s="53"/>
      <c r="J19" s="54"/>
      <c r="K19" s="55" t="s">
        <v>14</v>
      </c>
      <c r="L19" s="56"/>
      <c r="M19" s="57"/>
      <c r="N19" s="57"/>
      <c r="O19" s="58"/>
      <c r="P19" s="59">
        <f>P17+P18</f>
        <v>0</v>
      </c>
      <c r="S19" s="61"/>
    </row>
    <row r="20" spans="1:19" x14ac:dyDescent="0.2">
      <c r="M20" s="1"/>
    </row>
    <row r="21" spans="1:19" x14ac:dyDescent="0.2">
      <c r="Q21" s="8"/>
    </row>
    <row r="25" spans="1:19" x14ac:dyDescent="0.2">
      <c r="P25" s="8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Footer>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T17"/>
  <sheetViews>
    <sheetView view="pageBreakPreview" zoomScale="115" zoomScaleNormal="100" zoomScaleSheetLayoutView="115" workbookViewId="0">
      <selection activeCell="S39" sqref="S3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'6.1'!A2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112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P16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93.7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11" customFormat="1" x14ac:dyDescent="0.2">
      <c r="A9" s="120">
        <v>1</v>
      </c>
      <c r="B9" s="122" t="s">
        <v>176</v>
      </c>
      <c r="C9" s="60" t="s">
        <v>82</v>
      </c>
      <c r="D9" s="123"/>
      <c r="E9" s="124">
        <v>1</v>
      </c>
      <c r="F9" s="76"/>
      <c r="G9" s="76"/>
      <c r="H9" s="133"/>
      <c r="I9" s="143"/>
      <c r="J9" s="133"/>
      <c r="K9" s="29"/>
      <c r="L9" s="29"/>
      <c r="M9" s="29"/>
      <c r="N9" s="29"/>
      <c r="O9" s="29"/>
      <c r="P9" s="29"/>
      <c r="R9" s="1"/>
      <c r="S9" s="1"/>
      <c r="T9" s="1"/>
    </row>
    <row r="10" spans="1:20" s="11" customFormat="1" x14ac:dyDescent="0.2">
      <c r="A10" s="204"/>
      <c r="B10" s="128" t="s">
        <v>177</v>
      </c>
      <c r="C10" s="204" t="s">
        <v>82</v>
      </c>
      <c r="D10" s="128"/>
      <c r="E10" s="205">
        <f>E9</f>
        <v>1</v>
      </c>
      <c r="F10" s="76"/>
      <c r="G10" s="76"/>
      <c r="H10" s="229"/>
      <c r="I10" s="76"/>
      <c r="J10" s="29"/>
      <c r="K10" s="29"/>
      <c r="L10" s="29"/>
      <c r="M10" s="29"/>
      <c r="N10" s="29"/>
      <c r="O10" s="29"/>
      <c r="P10" s="29"/>
      <c r="R10" s="1"/>
      <c r="S10" s="1"/>
      <c r="T10" s="1"/>
    </row>
    <row r="11" spans="1:20" s="11" customFormat="1" x14ac:dyDescent="0.2">
      <c r="A11" s="16"/>
      <c r="B11" s="24"/>
      <c r="C11" s="21"/>
      <c r="D11" s="21"/>
      <c r="E11" s="18"/>
      <c r="F11" s="12"/>
      <c r="G11" s="19"/>
      <c r="H11" s="12"/>
      <c r="I11" s="12"/>
      <c r="J11" s="12"/>
      <c r="K11" s="12"/>
      <c r="L11" s="12"/>
      <c r="M11" s="12"/>
      <c r="N11" s="12"/>
      <c r="O11" s="12"/>
      <c r="P11" s="12"/>
    </row>
    <row r="12" spans="1:20" s="2" customFormat="1" x14ac:dyDescent="0.2">
      <c r="A12" s="25"/>
      <c r="B12" s="34"/>
      <c r="C12" s="24" t="s">
        <v>7</v>
      </c>
      <c r="D12" s="35"/>
      <c r="E12" s="36"/>
      <c r="F12" s="36"/>
      <c r="G12" s="36"/>
      <c r="H12" s="37"/>
      <c r="I12" s="36"/>
      <c r="J12" s="37"/>
      <c r="K12" s="37"/>
      <c r="L12" s="38">
        <f>SUM(L9:L11)</f>
        <v>0</v>
      </c>
      <c r="M12" s="38">
        <f>SUM(M9:M11)</f>
        <v>0</v>
      </c>
      <c r="N12" s="38">
        <f>SUM(N9:N11)</f>
        <v>0</v>
      </c>
      <c r="O12" s="38">
        <f>SUM(O9:O11)</f>
        <v>0</v>
      </c>
      <c r="P12" s="38">
        <f>SUM(P9:P11)</f>
        <v>0</v>
      </c>
      <c r="Q12" s="1"/>
    </row>
    <row r="13" spans="1:20" s="10" customFormat="1" x14ac:dyDescent="0.2">
      <c r="A13" s="13"/>
      <c r="B13" s="45" t="s">
        <v>9</v>
      </c>
      <c r="C13" s="46"/>
      <c r="D13" s="47"/>
      <c r="E13" s="15"/>
      <c r="F13" s="41"/>
      <c r="G13" s="42"/>
      <c r="H13" s="42"/>
      <c r="I13" s="41"/>
      <c r="J13" s="42"/>
      <c r="K13" s="48"/>
      <c r="L13" s="49">
        <f>SUM(L12:L12)</f>
        <v>0</v>
      </c>
      <c r="M13" s="49">
        <f>SUM(M12:M12)</f>
        <v>0</v>
      </c>
      <c r="N13" s="49">
        <f>SUM(N12:N12)</f>
        <v>0</v>
      </c>
      <c r="O13" s="49">
        <f>SUM(O12:O12)</f>
        <v>0</v>
      </c>
      <c r="P13" s="49">
        <f>SUM(P12:P12)</f>
        <v>0</v>
      </c>
    </row>
    <row r="14" spans="1:20" s="10" customFormat="1" x14ac:dyDescent="0.2">
      <c r="A14" s="13"/>
      <c r="B14" s="39"/>
      <c r="C14" s="14"/>
      <c r="D14" s="47"/>
      <c r="E14" s="15"/>
      <c r="F14" s="53"/>
      <c r="G14" s="54"/>
      <c r="H14" s="54"/>
      <c r="I14" s="53"/>
      <c r="J14" s="54"/>
      <c r="K14" s="55" t="s">
        <v>12</v>
      </c>
      <c r="L14" s="56"/>
      <c r="M14" s="57"/>
      <c r="N14" s="57"/>
      <c r="O14" s="58"/>
      <c r="P14" s="59">
        <f>SUM(P13:P13)</f>
        <v>0</v>
      </c>
    </row>
    <row r="15" spans="1:20" s="10" customFormat="1" x14ac:dyDescent="0.2">
      <c r="A15" s="13"/>
      <c r="B15" s="39"/>
      <c r="C15" s="14"/>
      <c r="D15" s="47"/>
      <c r="E15" s="15"/>
      <c r="F15" s="53"/>
      <c r="G15" s="54"/>
      <c r="H15" s="54"/>
      <c r="I15" s="53"/>
      <c r="J15" s="54"/>
      <c r="K15" s="55" t="s">
        <v>13</v>
      </c>
      <c r="L15" s="52"/>
      <c r="M15" s="52">
        <v>0.21</v>
      </c>
      <c r="N15" s="57"/>
      <c r="O15" s="58"/>
      <c r="P15" s="59">
        <f>P14*M15</f>
        <v>0</v>
      </c>
    </row>
    <row r="16" spans="1:20" s="10" customFormat="1" x14ac:dyDescent="0.2">
      <c r="A16" s="13"/>
      <c r="B16" s="39"/>
      <c r="C16" s="14"/>
      <c r="D16" s="47"/>
      <c r="E16" s="15"/>
      <c r="F16" s="53"/>
      <c r="G16" s="54"/>
      <c r="H16" s="54"/>
      <c r="I16" s="53"/>
      <c r="J16" s="54"/>
      <c r="K16" s="55" t="s">
        <v>14</v>
      </c>
      <c r="L16" s="56"/>
      <c r="M16" s="57"/>
      <c r="N16" s="57"/>
      <c r="O16" s="58"/>
      <c r="P16" s="59">
        <f>P14+P15</f>
        <v>0</v>
      </c>
      <c r="S16" s="61"/>
    </row>
    <row r="17" spans="13:13" x14ac:dyDescent="0.2">
      <c r="M17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  <pageSetUpPr fitToPage="1"/>
  </sheetPr>
  <dimension ref="A1:S16"/>
  <sheetViews>
    <sheetView view="pageBreakPreview" zoomScale="120" zoomScaleNormal="100" zoomScaleSheetLayoutView="120" workbookViewId="0">
      <selection activeCell="S39" sqref="S3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9" x14ac:dyDescent="0.2">
      <c r="A1" s="160" t="s">
        <v>418</v>
      </c>
      <c r="E1" s="4"/>
      <c r="L1" s="4"/>
      <c r="M1" s="1"/>
    </row>
    <row r="2" spans="1:19" x14ac:dyDescent="0.2">
      <c r="A2" s="160" t="s">
        <v>419</v>
      </c>
      <c r="B2" s="67"/>
      <c r="C2" s="6"/>
      <c r="D2" s="6"/>
      <c r="E2" s="6"/>
      <c r="F2" s="6"/>
      <c r="H2" s="5"/>
      <c r="I2" s="5"/>
      <c r="J2" s="5"/>
      <c r="K2" s="5"/>
    </row>
    <row r="3" spans="1:19" x14ac:dyDescent="0.2">
      <c r="B3" s="67"/>
      <c r="C3" s="6"/>
      <c r="D3" s="5" t="s">
        <v>155</v>
      </c>
      <c r="E3" s="6"/>
      <c r="F3" s="6"/>
      <c r="H3" s="5"/>
      <c r="I3" s="5"/>
      <c r="J3" s="5"/>
      <c r="K3" s="5"/>
    </row>
    <row r="4" spans="1:19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9" x14ac:dyDescent="0.2">
      <c r="B5" s="66" t="s">
        <v>420</v>
      </c>
      <c r="E5" s="4"/>
      <c r="M5" s="1"/>
      <c r="N5" s="7" t="s">
        <v>8</v>
      </c>
      <c r="O5" s="8">
        <f>P15</f>
        <v>0</v>
      </c>
      <c r="P5" s="1" t="s">
        <v>86</v>
      </c>
    </row>
    <row r="6" spans="1:19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9" s="10" customFormat="1" ht="104.2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9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9" s="11" customFormat="1" x14ac:dyDescent="0.2">
      <c r="A9" s="16"/>
      <c r="B9" s="24"/>
      <c r="C9" s="21"/>
      <c r="D9" s="21"/>
      <c r="E9" s="18"/>
      <c r="F9" s="12"/>
      <c r="G9" s="19"/>
      <c r="H9" s="12"/>
      <c r="I9" s="12"/>
      <c r="J9" s="12"/>
      <c r="K9" s="12"/>
      <c r="L9" s="12"/>
      <c r="M9" s="12"/>
      <c r="N9" s="12"/>
      <c r="O9" s="12"/>
      <c r="P9" s="12"/>
    </row>
    <row r="10" spans="1:19" x14ac:dyDescent="0.2">
      <c r="A10" s="25"/>
      <c r="B10" s="30"/>
      <c r="C10" s="31"/>
      <c r="D10" s="32"/>
      <c r="E10" s="27"/>
      <c r="F10" s="26"/>
      <c r="G10" s="33"/>
      <c r="H10" s="12"/>
      <c r="I10" s="28"/>
      <c r="J10" s="12"/>
      <c r="K10" s="29">
        <f>SUM(H10:J10)</f>
        <v>0</v>
      </c>
      <c r="L10" s="12">
        <f>ROUND(E10*F10,2)</f>
        <v>0</v>
      </c>
      <c r="M10" s="12">
        <f>ROUND(E10*H10,2)</f>
        <v>0</v>
      </c>
      <c r="N10" s="12">
        <f>ROUND(E10*I10,2)</f>
        <v>0</v>
      </c>
      <c r="O10" s="12">
        <f>ROUND(E10*J10,2)</f>
        <v>0</v>
      </c>
      <c r="P10" s="12">
        <f>ROUND(((M10+N10)+O10),2)</f>
        <v>0</v>
      </c>
    </row>
    <row r="11" spans="1:19" s="2" customFormat="1" x14ac:dyDescent="0.2">
      <c r="A11" s="25"/>
      <c r="B11" s="34"/>
      <c r="C11" s="24" t="s">
        <v>7</v>
      </c>
      <c r="D11" s="35"/>
      <c r="E11" s="36"/>
      <c r="F11" s="36"/>
      <c r="G11" s="36"/>
      <c r="H11" s="37"/>
      <c r="I11" s="36"/>
      <c r="J11" s="37"/>
      <c r="K11" s="37"/>
      <c r="L11" s="38">
        <f>SUM(L9:L10)</f>
        <v>0</v>
      </c>
      <c r="M11" s="38">
        <f>SUM(M9:M10)</f>
        <v>0</v>
      </c>
      <c r="N11" s="38">
        <f>SUM(N9:N10)</f>
        <v>0</v>
      </c>
      <c r="O11" s="38">
        <f>SUM(O9:O10)</f>
        <v>0</v>
      </c>
      <c r="P11" s="38">
        <f>SUM(P9:P10)</f>
        <v>0</v>
      </c>
      <c r="Q11" s="1"/>
    </row>
    <row r="12" spans="1:19" s="10" customFormat="1" x14ac:dyDescent="0.2">
      <c r="A12" s="13"/>
      <c r="B12" s="45" t="s">
        <v>9</v>
      </c>
      <c r="C12" s="46"/>
      <c r="D12" s="47"/>
      <c r="E12" s="15"/>
      <c r="F12" s="41"/>
      <c r="G12" s="42"/>
      <c r="H12" s="42"/>
      <c r="I12" s="41"/>
      <c r="J12" s="42"/>
      <c r="K12" s="48"/>
      <c r="L12" s="49">
        <f>SUM(L11:L11)</f>
        <v>0</v>
      </c>
      <c r="M12" s="49">
        <f>SUM(M11:M11)</f>
        <v>0</v>
      </c>
      <c r="N12" s="49">
        <f>SUM(N11:N11)</f>
        <v>0</v>
      </c>
      <c r="O12" s="49">
        <f>SUM(O11:O11)</f>
        <v>0</v>
      </c>
      <c r="P12" s="49">
        <f>SUM(P11:P11)</f>
        <v>0</v>
      </c>
    </row>
    <row r="13" spans="1:19" s="10" customFormat="1" x14ac:dyDescent="0.2">
      <c r="A13" s="13"/>
      <c r="B13" s="39"/>
      <c r="C13" s="14"/>
      <c r="D13" s="47"/>
      <c r="E13" s="15"/>
      <c r="F13" s="53"/>
      <c r="G13" s="54"/>
      <c r="H13" s="54"/>
      <c r="I13" s="53"/>
      <c r="J13" s="54"/>
      <c r="K13" s="55" t="s">
        <v>12</v>
      </c>
      <c r="L13" s="56"/>
      <c r="M13" s="57"/>
      <c r="N13" s="57"/>
      <c r="O13" s="58"/>
      <c r="P13" s="59">
        <f>SUM(P12:P12)</f>
        <v>0</v>
      </c>
    </row>
    <row r="14" spans="1:19" s="10" customFormat="1" x14ac:dyDescent="0.2">
      <c r="A14" s="13"/>
      <c r="B14" s="39"/>
      <c r="C14" s="14"/>
      <c r="D14" s="47"/>
      <c r="E14" s="15"/>
      <c r="F14" s="53"/>
      <c r="G14" s="54"/>
      <c r="H14" s="54"/>
      <c r="I14" s="53"/>
      <c r="J14" s="54"/>
      <c r="K14" s="55" t="s">
        <v>13</v>
      </c>
      <c r="L14" s="52"/>
      <c r="M14" s="52">
        <v>0.21</v>
      </c>
      <c r="N14" s="57"/>
      <c r="O14" s="58"/>
      <c r="P14" s="59">
        <f>P13*M14</f>
        <v>0</v>
      </c>
    </row>
    <row r="15" spans="1:19" s="10" customFormat="1" x14ac:dyDescent="0.2">
      <c r="A15" s="13"/>
      <c r="B15" s="39"/>
      <c r="C15" s="14"/>
      <c r="D15" s="47"/>
      <c r="E15" s="15"/>
      <c r="F15" s="53"/>
      <c r="G15" s="54"/>
      <c r="H15" s="54"/>
      <c r="I15" s="53"/>
      <c r="J15" s="54"/>
      <c r="K15" s="55" t="s">
        <v>14</v>
      </c>
      <c r="L15" s="56"/>
      <c r="M15" s="57"/>
      <c r="N15" s="57"/>
      <c r="O15" s="58"/>
      <c r="P15" s="59">
        <f>P13+P14</f>
        <v>0</v>
      </c>
      <c r="S15" s="61"/>
    </row>
    <row r="16" spans="1:19" x14ac:dyDescent="0.2">
      <c r="M16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00"/>
    <pageSetUpPr fitToPage="1"/>
  </sheetPr>
  <dimension ref="A1:S17"/>
  <sheetViews>
    <sheetView view="pageBreakPreview" zoomScale="120" zoomScaleNormal="100" zoomScaleSheetLayoutView="120" workbookViewId="0">
      <selection activeCell="S39" sqref="S3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9" x14ac:dyDescent="0.2">
      <c r="A1" s="160" t="s">
        <v>418</v>
      </c>
      <c r="E1" s="4"/>
      <c r="L1" s="4"/>
      <c r="M1" s="1"/>
    </row>
    <row r="2" spans="1:19" x14ac:dyDescent="0.2">
      <c r="A2" s="160" t="s">
        <v>419</v>
      </c>
      <c r="B2" s="67"/>
      <c r="C2" s="6"/>
      <c r="D2" s="6"/>
      <c r="E2" s="6"/>
      <c r="F2" s="6"/>
      <c r="H2" s="5"/>
      <c r="I2" s="5"/>
      <c r="J2" s="5"/>
      <c r="K2" s="5"/>
    </row>
    <row r="3" spans="1:19" x14ac:dyDescent="0.2">
      <c r="B3" s="67"/>
      <c r="C3" s="6"/>
      <c r="D3" s="5" t="s">
        <v>156</v>
      </c>
      <c r="E3" s="6"/>
      <c r="F3" s="6"/>
      <c r="H3" s="5"/>
      <c r="I3" s="5"/>
      <c r="J3" s="5"/>
      <c r="K3" s="5"/>
    </row>
    <row r="4" spans="1:19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9" x14ac:dyDescent="0.2">
      <c r="B5" s="66" t="s">
        <v>420</v>
      </c>
      <c r="E5" s="4"/>
      <c r="M5" s="1"/>
      <c r="N5" s="7" t="s">
        <v>8</v>
      </c>
      <c r="O5" s="8">
        <f>P16</f>
        <v>0</v>
      </c>
      <c r="P5" s="1" t="s">
        <v>86</v>
      </c>
    </row>
    <row r="6" spans="1:19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9" s="10" customFormat="1" ht="54.75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9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9" s="11" customFormat="1" x14ac:dyDescent="0.2">
      <c r="A9" s="16"/>
      <c r="B9" s="24"/>
      <c r="C9" s="21"/>
      <c r="D9" s="21"/>
      <c r="E9" s="18"/>
      <c r="F9" s="12"/>
      <c r="G9" s="19"/>
      <c r="H9" s="12"/>
      <c r="I9" s="12"/>
      <c r="J9" s="12"/>
      <c r="K9" s="12"/>
      <c r="L9" s="12"/>
      <c r="M9" s="12"/>
      <c r="N9" s="12"/>
      <c r="O9" s="12"/>
      <c r="P9" s="12"/>
    </row>
    <row r="10" spans="1:19" s="11" customFormat="1" x14ac:dyDescent="0.2">
      <c r="A10" s="16"/>
      <c r="B10" s="24"/>
      <c r="C10" s="21"/>
      <c r="D10" s="21"/>
      <c r="E10" s="18"/>
      <c r="F10" s="12"/>
      <c r="G10" s="19"/>
      <c r="H10" s="12"/>
      <c r="I10" s="12"/>
      <c r="J10" s="12"/>
      <c r="K10" s="12"/>
      <c r="L10" s="12"/>
      <c r="M10" s="12"/>
      <c r="N10" s="12"/>
      <c r="O10" s="12"/>
      <c r="P10" s="12"/>
    </row>
    <row r="11" spans="1:19" x14ac:dyDescent="0.2">
      <c r="A11" s="25"/>
      <c r="B11" s="30"/>
      <c r="C11" s="31"/>
      <c r="D11" s="32"/>
      <c r="E11" s="27"/>
      <c r="F11" s="26"/>
      <c r="G11" s="33"/>
      <c r="H11" s="12"/>
      <c r="I11" s="28"/>
      <c r="J11" s="12"/>
      <c r="K11" s="29"/>
      <c r="L11" s="12"/>
      <c r="M11" s="12"/>
      <c r="N11" s="12"/>
      <c r="O11" s="12"/>
      <c r="P11" s="12"/>
    </row>
    <row r="12" spans="1:19" s="2" customFormat="1" x14ac:dyDescent="0.2">
      <c r="A12" s="25"/>
      <c r="B12" s="34"/>
      <c r="C12" s="24" t="s">
        <v>7</v>
      </c>
      <c r="D12" s="35"/>
      <c r="E12" s="36"/>
      <c r="F12" s="36"/>
      <c r="G12" s="36"/>
      <c r="H12" s="37"/>
      <c r="I12" s="36"/>
      <c r="J12" s="37"/>
      <c r="K12" s="37"/>
      <c r="L12" s="38"/>
      <c r="M12" s="38"/>
      <c r="N12" s="38"/>
      <c r="O12" s="38"/>
      <c r="P12" s="38"/>
      <c r="Q12" s="1"/>
    </row>
    <row r="13" spans="1:19" s="10" customFormat="1" x14ac:dyDescent="0.2">
      <c r="A13" s="13"/>
      <c r="B13" s="45" t="s">
        <v>9</v>
      </c>
      <c r="C13" s="46"/>
      <c r="D13" s="47"/>
      <c r="E13" s="15"/>
      <c r="F13" s="41"/>
      <c r="G13" s="42"/>
      <c r="H13" s="42"/>
      <c r="I13" s="41"/>
      <c r="J13" s="42"/>
      <c r="K13" s="48"/>
      <c r="L13" s="49"/>
      <c r="M13" s="49"/>
      <c r="N13" s="49"/>
      <c r="O13" s="49"/>
      <c r="P13" s="49"/>
    </row>
    <row r="14" spans="1:19" s="10" customFormat="1" x14ac:dyDescent="0.2">
      <c r="A14" s="13"/>
      <c r="B14" s="39"/>
      <c r="C14" s="14"/>
      <c r="D14" s="47"/>
      <c r="E14" s="15"/>
      <c r="F14" s="53"/>
      <c r="G14" s="54"/>
      <c r="H14" s="54"/>
      <c r="I14" s="53"/>
      <c r="J14" s="54"/>
      <c r="K14" s="55" t="s">
        <v>12</v>
      </c>
      <c r="L14" s="56"/>
      <c r="M14" s="57"/>
      <c r="N14" s="57"/>
      <c r="O14" s="58"/>
      <c r="P14" s="59">
        <f>SUM(P13:P13)</f>
        <v>0</v>
      </c>
    </row>
    <row r="15" spans="1:19" s="10" customFormat="1" x14ac:dyDescent="0.2">
      <c r="A15" s="13"/>
      <c r="B15" s="39"/>
      <c r="C15" s="14"/>
      <c r="D15" s="47"/>
      <c r="E15" s="15"/>
      <c r="F15" s="53"/>
      <c r="G15" s="54"/>
      <c r="H15" s="54"/>
      <c r="I15" s="53"/>
      <c r="J15" s="54"/>
      <c r="K15" s="55" t="s">
        <v>13</v>
      </c>
      <c r="L15" s="52"/>
      <c r="M15" s="52">
        <v>0.21</v>
      </c>
      <c r="N15" s="57"/>
      <c r="O15" s="58"/>
      <c r="P15" s="59">
        <f>P14*M15</f>
        <v>0</v>
      </c>
    </row>
    <row r="16" spans="1:19" s="10" customFormat="1" x14ac:dyDescent="0.2">
      <c r="A16" s="13"/>
      <c r="B16" s="39"/>
      <c r="C16" s="14"/>
      <c r="D16" s="47"/>
      <c r="E16" s="15"/>
      <c r="F16" s="53"/>
      <c r="G16" s="54"/>
      <c r="H16" s="54"/>
      <c r="I16" s="53"/>
      <c r="J16" s="54"/>
      <c r="K16" s="55" t="s">
        <v>14</v>
      </c>
      <c r="L16" s="56"/>
      <c r="M16" s="57"/>
      <c r="N16" s="57"/>
      <c r="O16" s="58"/>
      <c r="P16" s="59">
        <f>P14+P15</f>
        <v>0</v>
      </c>
      <c r="S16" s="61"/>
    </row>
    <row r="17" spans="13:13" x14ac:dyDescent="0.2">
      <c r="M17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2"/>
  <sheetViews>
    <sheetView view="pageBreakPreview" topLeftCell="A7" zoomScaleNormal="100" zoomScaleSheetLayoutView="100" workbookViewId="0">
      <selection activeCell="T77" sqref="T77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9.140625" style="1" customWidth="1"/>
    <col min="7" max="7" width="8.28515625" style="1" customWidth="1"/>
    <col min="8" max="10" width="11.42578125" style="1" customWidth="1"/>
    <col min="11" max="12" width="10.140625" style="1" customWidth="1"/>
    <col min="13" max="13" width="10.140625" style="4" customWidth="1"/>
    <col min="14" max="16" width="10.140625" style="1" customWidth="1"/>
    <col min="17" max="16384" width="9.140625" style="1"/>
  </cols>
  <sheetData>
    <row r="1" spans="1:20" x14ac:dyDescent="0.2">
      <c r="A1" s="160" t="s">
        <v>1234</v>
      </c>
      <c r="E1" s="4"/>
      <c r="L1" s="4"/>
      <c r="M1" s="1"/>
    </row>
    <row r="2" spans="1:20" x14ac:dyDescent="0.2">
      <c r="A2" s="160" t="s">
        <v>1233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89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86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P34</f>
        <v>0</v>
      </c>
      <c r="P5" s="1" t="s">
        <v>86</v>
      </c>
    </row>
    <row r="6" spans="1:20" x14ac:dyDescent="0.2">
      <c r="A6" s="665" t="s">
        <v>0</v>
      </c>
      <c r="B6" s="665" t="s">
        <v>18</v>
      </c>
      <c r="C6" s="666" t="s">
        <v>6</v>
      </c>
      <c r="D6" s="666" t="s">
        <v>19</v>
      </c>
      <c r="E6" s="666" t="s">
        <v>20</v>
      </c>
      <c r="F6" s="665" t="s">
        <v>1</v>
      </c>
      <c r="G6" s="665"/>
      <c r="H6" s="665"/>
      <c r="I6" s="665"/>
      <c r="J6" s="665"/>
      <c r="K6" s="665"/>
      <c r="L6" s="665" t="s">
        <v>2</v>
      </c>
      <c r="M6" s="665"/>
      <c r="N6" s="665"/>
      <c r="O6" s="665"/>
      <c r="P6" s="665"/>
    </row>
    <row r="7" spans="1:20" ht="94.5" customHeight="1" x14ac:dyDescent="0.2">
      <c r="A7" s="665"/>
      <c r="B7" s="665"/>
      <c r="C7" s="666"/>
      <c r="D7" s="666"/>
      <c r="E7" s="666"/>
      <c r="F7" s="111" t="s">
        <v>3</v>
      </c>
      <c r="G7" s="111" t="s">
        <v>163</v>
      </c>
      <c r="H7" s="111" t="s">
        <v>164</v>
      </c>
      <c r="I7" s="111" t="s">
        <v>165</v>
      </c>
      <c r="J7" s="111" t="s">
        <v>166</v>
      </c>
      <c r="K7" s="111" t="s">
        <v>167</v>
      </c>
      <c r="L7" s="111" t="s">
        <v>4</v>
      </c>
      <c r="M7" s="111" t="s">
        <v>168</v>
      </c>
      <c r="N7" s="111" t="s">
        <v>165</v>
      </c>
      <c r="O7" s="111" t="s">
        <v>166</v>
      </c>
      <c r="P7" s="111" t="s">
        <v>169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2" customFormat="1" ht="15.75" customHeight="1" x14ac:dyDescent="0.2">
      <c r="A9" s="212">
        <v>1</v>
      </c>
      <c r="B9" s="213" t="s">
        <v>421</v>
      </c>
      <c r="C9" s="212" t="s">
        <v>175</v>
      </c>
      <c r="D9" s="211"/>
      <c r="E9" s="210">
        <v>1</v>
      </c>
      <c r="F9" s="76"/>
      <c r="G9" s="76"/>
      <c r="H9" s="29"/>
      <c r="I9" s="29"/>
      <c r="J9" s="29"/>
      <c r="K9" s="29"/>
      <c r="L9" s="29"/>
      <c r="M9" s="29"/>
      <c r="N9" s="29"/>
      <c r="O9" s="29"/>
      <c r="P9" s="29"/>
      <c r="R9" s="1"/>
      <c r="S9" s="1"/>
      <c r="T9" s="1"/>
    </row>
    <row r="10" spans="1:20" s="2" customFormat="1" ht="15.75" customHeight="1" x14ac:dyDescent="0.2">
      <c r="A10" s="212">
        <v>2</v>
      </c>
      <c r="B10" s="213" t="s">
        <v>422</v>
      </c>
      <c r="C10" s="212" t="s">
        <v>175</v>
      </c>
      <c r="D10" s="211"/>
      <c r="E10" s="210">
        <v>1</v>
      </c>
      <c r="F10" s="76"/>
      <c r="G10" s="76"/>
      <c r="H10" s="603"/>
      <c r="I10" s="12"/>
      <c r="J10" s="602"/>
      <c r="K10" s="29"/>
      <c r="L10" s="29"/>
      <c r="M10" s="29"/>
      <c r="N10" s="29"/>
      <c r="O10" s="29"/>
      <c r="P10" s="29"/>
      <c r="R10" s="1"/>
      <c r="S10" s="1"/>
      <c r="T10" s="1"/>
    </row>
    <row r="11" spans="1:20" s="2" customFormat="1" ht="15.75" customHeight="1" x14ac:dyDescent="0.2">
      <c r="A11" s="212">
        <v>3</v>
      </c>
      <c r="B11" s="213" t="s">
        <v>423</v>
      </c>
      <c r="C11" s="212" t="s">
        <v>175</v>
      </c>
      <c r="D11" s="211"/>
      <c r="E11" s="210">
        <v>1</v>
      </c>
      <c r="F11" s="76"/>
      <c r="G11" s="76"/>
      <c r="H11" s="76"/>
      <c r="I11" s="12"/>
      <c r="J11" s="602"/>
      <c r="K11" s="29"/>
      <c r="L11" s="29"/>
      <c r="M11" s="29"/>
      <c r="N11" s="29"/>
      <c r="O11" s="29"/>
      <c r="P11" s="29"/>
      <c r="R11" s="1"/>
      <c r="S11" s="1"/>
      <c r="T11" s="1"/>
    </row>
    <row r="12" spans="1:20" s="2" customFormat="1" ht="15.75" customHeight="1" x14ac:dyDescent="0.2">
      <c r="A12" s="212">
        <v>4</v>
      </c>
      <c r="B12" s="213" t="s">
        <v>424</v>
      </c>
      <c r="C12" s="212" t="s">
        <v>175</v>
      </c>
      <c r="D12" s="211"/>
      <c r="E12" s="210">
        <v>1</v>
      </c>
      <c r="F12" s="76"/>
      <c r="G12" s="76"/>
      <c r="H12" s="76"/>
      <c r="I12" s="12"/>
      <c r="J12" s="602"/>
      <c r="K12" s="29"/>
      <c r="L12" s="29"/>
      <c r="M12" s="29"/>
      <c r="N12" s="29"/>
      <c r="O12" s="29"/>
      <c r="P12" s="29"/>
      <c r="R12" s="1"/>
      <c r="S12" s="1"/>
      <c r="T12" s="1"/>
    </row>
    <row r="13" spans="1:20" s="2" customFormat="1" ht="15.75" customHeight="1" x14ac:dyDescent="0.2">
      <c r="A13" s="212">
        <v>5</v>
      </c>
      <c r="B13" s="213" t="s">
        <v>425</v>
      </c>
      <c r="C13" s="212" t="s">
        <v>175</v>
      </c>
      <c r="D13" s="211"/>
      <c r="E13" s="210">
        <v>1</v>
      </c>
      <c r="F13" s="76"/>
      <c r="G13" s="76"/>
      <c r="H13" s="76"/>
      <c r="I13" s="12"/>
      <c r="J13" s="602"/>
      <c r="K13" s="29"/>
      <c r="L13" s="29"/>
      <c r="M13" s="29"/>
      <c r="N13" s="29"/>
      <c r="O13" s="29"/>
      <c r="P13" s="29"/>
      <c r="R13" s="1"/>
      <c r="S13" s="1"/>
      <c r="T13" s="1"/>
    </row>
    <row r="14" spans="1:20" s="2" customFormat="1" ht="15.75" customHeight="1" x14ac:dyDescent="0.2">
      <c r="A14" s="212">
        <v>6</v>
      </c>
      <c r="B14" s="213" t="s">
        <v>434</v>
      </c>
      <c r="C14" s="212" t="s">
        <v>175</v>
      </c>
      <c r="D14" s="211"/>
      <c r="E14" s="210">
        <v>1</v>
      </c>
      <c r="F14" s="76"/>
      <c r="G14" s="76"/>
      <c r="H14" s="76"/>
      <c r="I14" s="12"/>
      <c r="J14" s="602"/>
      <c r="K14" s="29"/>
      <c r="L14" s="29"/>
      <c r="M14" s="29"/>
      <c r="N14" s="29"/>
      <c r="O14" s="29"/>
      <c r="P14" s="29"/>
      <c r="R14" s="1"/>
      <c r="S14" s="1"/>
      <c r="T14" s="1"/>
    </row>
    <row r="15" spans="1:20" s="2" customFormat="1" ht="15.75" customHeight="1" x14ac:dyDescent="0.2">
      <c r="A15" s="212">
        <v>7</v>
      </c>
      <c r="B15" s="213" t="s">
        <v>426</v>
      </c>
      <c r="C15" s="212" t="s">
        <v>175</v>
      </c>
      <c r="D15" s="211"/>
      <c r="E15" s="210">
        <v>1</v>
      </c>
      <c r="F15" s="76"/>
      <c r="G15" s="76"/>
      <c r="H15" s="76"/>
      <c r="I15" s="12"/>
      <c r="J15" s="602"/>
      <c r="K15" s="29"/>
      <c r="L15" s="29"/>
      <c r="M15" s="29"/>
      <c r="N15" s="29"/>
      <c r="O15" s="29"/>
      <c r="P15" s="29"/>
      <c r="R15" s="1"/>
      <c r="S15" s="1"/>
      <c r="T15" s="1"/>
    </row>
    <row r="16" spans="1:20" s="2" customFormat="1" ht="15.75" customHeight="1" x14ac:dyDescent="0.2">
      <c r="A16" s="212">
        <v>8</v>
      </c>
      <c r="B16" s="213" t="s">
        <v>433</v>
      </c>
      <c r="C16" s="212" t="s">
        <v>175</v>
      </c>
      <c r="D16" s="211"/>
      <c r="E16" s="210">
        <v>1</v>
      </c>
      <c r="F16" s="76"/>
      <c r="G16" s="76"/>
      <c r="H16" s="76"/>
      <c r="I16" s="12"/>
      <c r="J16" s="602"/>
      <c r="K16" s="29"/>
      <c r="L16" s="29"/>
      <c r="M16" s="29"/>
      <c r="N16" s="29"/>
      <c r="O16" s="29"/>
      <c r="P16" s="29"/>
      <c r="R16" s="1"/>
      <c r="S16" s="1"/>
      <c r="T16" s="1"/>
    </row>
    <row r="17" spans="1:20" s="2" customFormat="1" ht="15.75" customHeight="1" x14ac:dyDescent="0.2">
      <c r="A17" s="212">
        <v>9</v>
      </c>
      <c r="B17" s="213" t="s">
        <v>427</v>
      </c>
      <c r="C17" s="212" t="s">
        <v>175</v>
      </c>
      <c r="D17" s="211"/>
      <c r="E17" s="210">
        <v>1</v>
      </c>
      <c r="F17" s="76"/>
      <c r="G17" s="76"/>
      <c r="H17" s="76"/>
      <c r="I17" s="12"/>
      <c r="J17" s="77"/>
      <c r="K17" s="29"/>
      <c r="L17" s="29"/>
      <c r="M17" s="29"/>
      <c r="N17" s="29"/>
      <c r="O17" s="29"/>
      <c r="P17" s="29"/>
      <c r="R17" s="1"/>
      <c r="S17" s="1"/>
      <c r="T17" s="1"/>
    </row>
    <row r="18" spans="1:20" s="2" customFormat="1" ht="15.75" customHeight="1" x14ac:dyDescent="0.2">
      <c r="A18" s="212"/>
      <c r="B18" s="213" t="s">
        <v>1291</v>
      </c>
      <c r="C18" s="212" t="s">
        <v>452</v>
      </c>
      <c r="D18" s="211"/>
      <c r="E18" s="210">
        <v>5</v>
      </c>
      <c r="F18" s="76"/>
      <c r="G18" s="76"/>
      <c r="H18" s="76"/>
      <c r="I18" s="12"/>
      <c r="J18" s="77"/>
      <c r="K18" s="29"/>
      <c r="L18" s="29"/>
      <c r="M18" s="29"/>
      <c r="N18" s="29"/>
      <c r="O18" s="29"/>
      <c r="P18" s="29"/>
      <c r="R18" s="1"/>
      <c r="S18" s="1"/>
      <c r="T18" s="1"/>
    </row>
    <row r="19" spans="1:20" s="2" customFormat="1" ht="15.75" customHeight="1" x14ac:dyDescent="0.2">
      <c r="A19" s="212">
        <v>10</v>
      </c>
      <c r="B19" s="122" t="s">
        <v>428</v>
      </c>
      <c r="C19" s="60" t="s">
        <v>175</v>
      </c>
      <c r="D19" s="60"/>
      <c r="E19" s="205">
        <v>1</v>
      </c>
      <c r="F19" s="76"/>
      <c r="G19" s="76"/>
      <c r="H19" s="12"/>
      <c r="I19" s="12"/>
      <c r="J19" s="12"/>
      <c r="K19" s="29"/>
      <c r="L19" s="29"/>
      <c r="M19" s="29"/>
      <c r="N19" s="29"/>
      <c r="O19" s="29"/>
      <c r="P19" s="29"/>
      <c r="R19" s="1"/>
      <c r="S19" s="1"/>
      <c r="T19" s="1"/>
    </row>
    <row r="20" spans="1:20" s="2" customFormat="1" ht="15.75" customHeight="1" x14ac:dyDescent="0.2">
      <c r="A20" s="212">
        <v>12</v>
      </c>
      <c r="B20" s="213" t="s">
        <v>429</v>
      </c>
      <c r="C20" s="212" t="s">
        <v>175</v>
      </c>
      <c r="D20" s="211"/>
      <c r="E20" s="210">
        <v>1</v>
      </c>
      <c r="F20" s="76"/>
      <c r="G20" s="76"/>
      <c r="H20" s="76"/>
      <c r="I20" s="12"/>
      <c r="J20" s="77"/>
      <c r="K20" s="29"/>
      <c r="L20" s="29"/>
      <c r="M20" s="29"/>
      <c r="N20" s="29"/>
      <c r="O20" s="29"/>
      <c r="P20" s="29"/>
      <c r="R20" s="1"/>
      <c r="S20" s="1"/>
      <c r="T20" s="1"/>
    </row>
    <row r="21" spans="1:20" s="2" customFormat="1" ht="15.75" customHeight="1" x14ac:dyDescent="0.2">
      <c r="A21" s="212">
        <v>13</v>
      </c>
      <c r="B21" s="213" t="s">
        <v>430</v>
      </c>
      <c r="C21" s="212" t="s">
        <v>175</v>
      </c>
      <c r="D21" s="211"/>
      <c r="E21" s="210">
        <v>1</v>
      </c>
      <c r="F21" s="76"/>
      <c r="G21" s="76"/>
      <c r="H21" s="76"/>
      <c r="I21" s="12"/>
      <c r="J21" s="602"/>
      <c r="K21" s="29"/>
      <c r="L21" s="29"/>
      <c r="M21" s="29"/>
      <c r="N21" s="29"/>
      <c r="O21" s="29"/>
      <c r="P21" s="29"/>
      <c r="R21" s="1"/>
      <c r="S21" s="1"/>
      <c r="T21" s="1"/>
    </row>
    <row r="22" spans="1:20" s="2" customFormat="1" ht="15.75" customHeight="1" x14ac:dyDescent="0.2">
      <c r="A22" s="212">
        <v>14</v>
      </c>
      <c r="B22" s="213" t="s">
        <v>431</v>
      </c>
      <c r="C22" s="212" t="s">
        <v>175</v>
      </c>
      <c r="D22" s="211"/>
      <c r="E22" s="210">
        <v>1</v>
      </c>
      <c r="F22" s="76"/>
      <c r="G22" s="76"/>
      <c r="H22" s="603"/>
      <c r="I22" s="12"/>
      <c r="J22" s="77"/>
      <c r="K22" s="29"/>
      <c r="L22" s="29"/>
      <c r="M22" s="29"/>
      <c r="N22" s="29"/>
      <c r="O22" s="29"/>
      <c r="P22" s="29"/>
      <c r="R22" s="1"/>
      <c r="S22" s="1"/>
      <c r="T22" s="1"/>
    </row>
    <row r="23" spans="1:20" s="2" customFormat="1" ht="15.75" customHeight="1" x14ac:dyDescent="0.2">
      <c r="A23" s="212">
        <v>16</v>
      </c>
      <c r="B23" s="213" t="s">
        <v>432</v>
      </c>
      <c r="C23" s="212" t="s">
        <v>175</v>
      </c>
      <c r="D23" s="211"/>
      <c r="E23" s="210">
        <v>1</v>
      </c>
      <c r="F23" s="76"/>
      <c r="G23" s="76"/>
      <c r="H23" s="603"/>
      <c r="I23" s="12"/>
      <c r="J23" s="602"/>
      <c r="K23" s="29"/>
      <c r="L23" s="29"/>
      <c r="M23" s="29"/>
      <c r="N23" s="29"/>
      <c r="O23" s="29"/>
      <c r="P23" s="29"/>
      <c r="R23" s="1"/>
      <c r="S23" s="1"/>
      <c r="T23" s="1"/>
    </row>
    <row r="24" spans="1:20" s="2" customFormat="1" ht="15.75" customHeight="1" x14ac:dyDescent="0.2">
      <c r="A24" s="212">
        <v>16</v>
      </c>
      <c r="B24" s="213" t="s">
        <v>583</v>
      </c>
      <c r="C24" s="212" t="s">
        <v>439</v>
      </c>
      <c r="D24" s="211"/>
      <c r="E24" s="210">
        <v>34</v>
      </c>
      <c r="F24" s="76"/>
      <c r="G24" s="76"/>
      <c r="H24" s="76"/>
      <c r="I24" s="12"/>
      <c r="J24" s="77"/>
      <c r="K24" s="29"/>
      <c r="L24" s="29"/>
      <c r="M24" s="29"/>
      <c r="N24" s="29"/>
      <c r="O24" s="29"/>
      <c r="P24" s="29"/>
      <c r="R24" s="1"/>
      <c r="S24" s="1"/>
      <c r="T24" s="1"/>
    </row>
    <row r="25" spans="1:20" s="2" customFormat="1" ht="15.75" customHeight="1" x14ac:dyDescent="0.2">
      <c r="A25" s="212"/>
      <c r="B25" s="586" t="s">
        <v>1480</v>
      </c>
      <c r="C25" s="584" t="s">
        <v>175</v>
      </c>
      <c r="D25" s="585"/>
      <c r="E25" s="587">
        <v>1</v>
      </c>
      <c r="F25" s="76"/>
      <c r="G25" s="76"/>
      <c r="H25" s="76"/>
      <c r="I25" s="12"/>
      <c r="J25" s="77"/>
      <c r="K25" s="29"/>
      <c r="L25" s="29"/>
      <c r="M25" s="29"/>
      <c r="N25" s="29"/>
      <c r="O25" s="29"/>
      <c r="P25" s="29"/>
      <c r="R25" s="1"/>
      <c r="S25" s="1"/>
      <c r="T25" s="1"/>
    </row>
    <row r="26" spans="1:20" s="2" customFormat="1" ht="15.75" customHeight="1" x14ac:dyDescent="0.2">
      <c r="A26" s="212"/>
      <c r="B26" s="213" t="s">
        <v>1479</v>
      </c>
      <c r="C26" s="212" t="s">
        <v>16</v>
      </c>
      <c r="D26" s="211"/>
      <c r="E26" s="210">
        <v>1</v>
      </c>
      <c r="F26" s="76"/>
      <c r="G26" s="76"/>
      <c r="H26" s="76"/>
      <c r="I26" s="12"/>
      <c r="J26" s="77"/>
      <c r="K26" s="29"/>
      <c r="L26" s="29"/>
      <c r="M26" s="29"/>
      <c r="N26" s="29"/>
      <c r="O26" s="29"/>
      <c r="P26" s="29"/>
      <c r="R26" s="649"/>
      <c r="S26" s="1"/>
      <c r="T26" s="1"/>
    </row>
    <row r="27" spans="1:20" x14ac:dyDescent="0.2">
      <c r="A27" s="25"/>
      <c r="B27" s="30"/>
      <c r="C27" s="31"/>
      <c r="D27" s="32"/>
      <c r="E27" s="27"/>
      <c r="F27" s="26"/>
      <c r="G27" s="33"/>
      <c r="H27" s="29"/>
      <c r="I27" s="28"/>
      <c r="J27" s="29"/>
      <c r="K27" s="29"/>
      <c r="L27" s="29"/>
      <c r="M27" s="29"/>
      <c r="N27" s="29"/>
      <c r="O27" s="29"/>
      <c r="P27" s="29"/>
    </row>
    <row r="28" spans="1:20" s="2" customFormat="1" x14ac:dyDescent="0.2">
      <c r="A28" s="25"/>
      <c r="B28" s="34"/>
      <c r="C28" s="24" t="s">
        <v>7</v>
      </c>
      <c r="D28" s="35"/>
      <c r="E28" s="36"/>
      <c r="F28" s="36"/>
      <c r="G28" s="36"/>
      <c r="H28" s="37"/>
      <c r="I28" s="36"/>
      <c r="J28" s="37"/>
      <c r="K28" s="37"/>
      <c r="L28" s="38">
        <f>SUM(L9:L27)</f>
        <v>0</v>
      </c>
      <c r="M28" s="38">
        <f>SUM(M9:M27)</f>
        <v>0</v>
      </c>
      <c r="N28" s="38">
        <f>SUM(N9:N27)</f>
        <v>0</v>
      </c>
      <c r="O28" s="38">
        <f>SUM(O9:O27)</f>
        <v>0</v>
      </c>
      <c r="P28" s="38">
        <f>SUM(P9:P27)</f>
        <v>0</v>
      </c>
      <c r="Q28" s="1"/>
      <c r="T28" s="439"/>
    </row>
    <row r="29" spans="1:20" x14ac:dyDescent="0.2">
      <c r="A29" s="88"/>
      <c r="B29" s="92" t="s">
        <v>9</v>
      </c>
      <c r="C29" s="93"/>
      <c r="D29" s="90"/>
      <c r="E29" s="91"/>
      <c r="F29" s="94"/>
      <c r="G29" s="95"/>
      <c r="H29" s="95"/>
      <c r="I29" s="94"/>
      <c r="J29" s="95"/>
      <c r="K29" s="96"/>
      <c r="L29" s="38">
        <f>SUM(L28:L28)</f>
        <v>0</v>
      </c>
      <c r="M29" s="38">
        <f>SUM(M28:M28)</f>
        <v>0</v>
      </c>
      <c r="N29" s="38">
        <f>SUM(N28:N28)</f>
        <v>0</v>
      </c>
      <c r="O29" s="38">
        <f>SUM(O28:O28)</f>
        <v>0</v>
      </c>
      <c r="P29" s="38">
        <f>SUM(P28:P28)</f>
        <v>0</v>
      </c>
    </row>
    <row r="30" spans="1:20" x14ac:dyDescent="0.2">
      <c r="A30" s="88"/>
      <c r="B30" s="97" t="s">
        <v>10</v>
      </c>
      <c r="C30" s="97"/>
      <c r="D30" s="98"/>
      <c r="E30" s="91"/>
      <c r="F30" s="94"/>
      <c r="G30" s="95"/>
      <c r="H30" s="95"/>
      <c r="I30" s="94"/>
      <c r="J30" s="95"/>
      <c r="K30" s="96"/>
      <c r="L30" s="99"/>
      <c r="M30" s="100"/>
      <c r="N30" s="101"/>
      <c r="O30" s="32"/>
      <c r="P30" s="102">
        <f>P29*D30</f>
        <v>0</v>
      </c>
    </row>
    <row r="31" spans="1:20" x14ac:dyDescent="0.2">
      <c r="A31" s="88"/>
      <c r="B31" s="97" t="s">
        <v>11</v>
      </c>
      <c r="C31" s="97"/>
      <c r="D31" s="98"/>
      <c r="E31" s="91"/>
      <c r="F31" s="94"/>
      <c r="G31" s="95"/>
      <c r="H31" s="95"/>
      <c r="I31" s="94"/>
      <c r="J31" s="95"/>
      <c r="K31" s="96"/>
      <c r="L31" s="99"/>
      <c r="M31" s="100"/>
      <c r="N31" s="101"/>
      <c r="O31" s="32"/>
      <c r="P31" s="102">
        <f>P29*D31</f>
        <v>0</v>
      </c>
    </row>
    <row r="32" spans="1:20" x14ac:dyDescent="0.2">
      <c r="A32" s="88"/>
      <c r="B32" s="97"/>
      <c r="C32" s="89"/>
      <c r="D32" s="90"/>
      <c r="E32" s="91"/>
      <c r="F32" s="103"/>
      <c r="G32" s="104"/>
      <c r="H32" s="104"/>
      <c r="I32" s="103"/>
      <c r="J32" s="104"/>
      <c r="K32" s="105" t="s">
        <v>12</v>
      </c>
      <c r="L32" s="106"/>
      <c r="M32" s="107"/>
      <c r="N32" s="107"/>
      <c r="O32" s="108"/>
      <c r="P32" s="109">
        <f>SUM(P29:P31)</f>
        <v>0</v>
      </c>
    </row>
    <row r="33" spans="1:19" x14ac:dyDescent="0.2">
      <c r="A33" s="88"/>
      <c r="B33" s="97"/>
      <c r="C33" s="89"/>
      <c r="D33" s="90"/>
      <c r="E33" s="91"/>
      <c r="F33" s="103"/>
      <c r="G33" s="104"/>
      <c r="H33" s="104"/>
      <c r="I33" s="103"/>
      <c r="J33" s="104"/>
      <c r="K33" s="105" t="s">
        <v>13</v>
      </c>
      <c r="L33" s="110"/>
      <c r="M33" s="110">
        <v>0.21</v>
      </c>
      <c r="N33" s="107"/>
      <c r="O33" s="108"/>
      <c r="P33" s="109">
        <f>P32*M33</f>
        <v>0</v>
      </c>
    </row>
    <row r="34" spans="1:19" x14ac:dyDescent="0.2">
      <c r="A34" s="88"/>
      <c r="B34" s="97"/>
      <c r="C34" s="89"/>
      <c r="D34" s="90"/>
      <c r="E34" s="91"/>
      <c r="F34" s="103"/>
      <c r="G34" s="104"/>
      <c r="H34" s="104"/>
      <c r="I34" s="103"/>
      <c r="J34" s="104"/>
      <c r="K34" s="105" t="s">
        <v>14</v>
      </c>
      <c r="L34" s="106"/>
      <c r="M34" s="107"/>
      <c r="N34" s="107"/>
      <c r="O34" s="108"/>
      <c r="P34" s="109">
        <f>P32+P33</f>
        <v>0</v>
      </c>
      <c r="S34" s="8"/>
    </row>
    <row r="35" spans="1:19" x14ac:dyDescent="0.2">
      <c r="M35" s="1"/>
    </row>
    <row r="42" spans="1:19" x14ac:dyDescent="0.2">
      <c r="P42" s="8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Page &amp;P of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S18"/>
  <sheetViews>
    <sheetView view="pageBreakPreview" zoomScale="85" zoomScaleNormal="85" zoomScaleSheetLayoutView="85" workbookViewId="0">
      <selection activeCell="N23" sqref="N23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7" x14ac:dyDescent="0.2">
      <c r="A1" s="160" t="s">
        <v>418</v>
      </c>
      <c r="E1" s="4"/>
      <c r="L1" s="4"/>
      <c r="M1" s="1"/>
    </row>
    <row r="2" spans="1:17" x14ac:dyDescent="0.2">
      <c r="A2" s="160" t="e">
        <f>'6.2'!A2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17" x14ac:dyDescent="0.2">
      <c r="B3" s="67"/>
      <c r="C3" s="6"/>
      <c r="D3" s="5" t="s">
        <v>113</v>
      </c>
      <c r="E3" s="6"/>
      <c r="F3" s="6"/>
      <c r="H3" s="5"/>
      <c r="I3" s="5"/>
      <c r="J3" s="5"/>
      <c r="K3" s="5"/>
    </row>
    <row r="4" spans="1:17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7" x14ac:dyDescent="0.2">
      <c r="B5" s="66" t="s">
        <v>420</v>
      </c>
      <c r="E5" s="4"/>
      <c r="M5" s="1"/>
      <c r="N5" s="7" t="s">
        <v>8</v>
      </c>
      <c r="O5" s="8">
        <f>P17</f>
        <v>0</v>
      </c>
      <c r="P5" s="1" t="s">
        <v>86</v>
      </c>
    </row>
    <row r="6" spans="1:17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7" s="10" customFormat="1" ht="54.75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7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7" s="11" customFormat="1" x14ac:dyDescent="0.2">
      <c r="A9" s="16"/>
      <c r="B9" s="24"/>
      <c r="C9" s="21"/>
      <c r="D9" s="21"/>
      <c r="E9" s="18"/>
      <c r="F9" s="12"/>
      <c r="G9" s="19"/>
      <c r="H9" s="12"/>
      <c r="I9" s="12"/>
      <c r="J9" s="12"/>
      <c r="K9" s="12"/>
      <c r="L9" s="12"/>
      <c r="M9" s="12"/>
      <c r="N9" s="12"/>
      <c r="O9" s="12"/>
      <c r="P9" s="12"/>
    </row>
    <row r="10" spans="1:17" s="11" customFormat="1" x14ac:dyDescent="0.2">
      <c r="A10" s="16"/>
      <c r="B10" s="214" t="s">
        <v>1242</v>
      </c>
      <c r="C10" s="21" t="s">
        <v>16</v>
      </c>
      <c r="D10" s="21"/>
      <c r="E10" s="284">
        <v>1</v>
      </c>
      <c r="F10" s="76"/>
      <c r="G10" s="76"/>
      <c r="H10" s="12"/>
      <c r="I10" s="12"/>
      <c r="J10" s="12"/>
      <c r="K10" s="29"/>
      <c r="L10" s="29"/>
      <c r="M10" s="29"/>
      <c r="N10" s="29"/>
      <c r="O10" s="29"/>
      <c r="P10" s="29"/>
    </row>
    <row r="11" spans="1:17" s="11" customFormat="1" x14ac:dyDescent="0.2">
      <c r="A11" s="16"/>
      <c r="B11" s="214" t="s">
        <v>1243</v>
      </c>
      <c r="C11" s="21" t="s">
        <v>16</v>
      </c>
      <c r="D11" s="21"/>
      <c r="E11" s="284">
        <v>2</v>
      </c>
      <c r="F11" s="76"/>
      <c r="G11" s="76"/>
      <c r="H11" s="12"/>
      <c r="I11" s="12"/>
      <c r="J11" s="12"/>
      <c r="K11" s="29"/>
      <c r="L11" s="29"/>
      <c r="M11" s="29"/>
      <c r="N11" s="29"/>
      <c r="O11" s="29"/>
      <c r="P11" s="29"/>
    </row>
    <row r="12" spans="1:17" s="11" customFormat="1" x14ac:dyDescent="0.2">
      <c r="A12" s="16"/>
      <c r="B12" s="214"/>
      <c r="C12" s="21"/>
      <c r="D12" s="21"/>
      <c r="E12" s="18"/>
      <c r="F12" s="12"/>
      <c r="G12" s="19"/>
      <c r="H12" s="12"/>
      <c r="I12" s="12"/>
      <c r="J12" s="12"/>
      <c r="K12" s="29">
        <f>SUM(H12:J12)</f>
        <v>0</v>
      </c>
      <c r="L12" s="29">
        <f>ROUND(E12*F12,2)</f>
        <v>0</v>
      </c>
      <c r="M12" s="29">
        <f>ROUND(E12*H12,2)</f>
        <v>0</v>
      </c>
      <c r="N12" s="29">
        <f>ROUND(E12*I12,2)</f>
        <v>0</v>
      </c>
      <c r="O12" s="29">
        <f>ROUND(E12*J12,2)</f>
        <v>0</v>
      </c>
      <c r="P12" s="29">
        <f>ROUND(((M12+N12)+O12),2)</f>
        <v>0</v>
      </c>
    </row>
    <row r="13" spans="1:17" s="2" customFormat="1" x14ac:dyDescent="0.2">
      <c r="A13" s="25"/>
      <c r="B13" s="34"/>
      <c r="C13" s="24" t="s">
        <v>7</v>
      </c>
      <c r="D13" s="35"/>
      <c r="E13" s="36"/>
      <c r="F13" s="36"/>
      <c r="G13" s="36"/>
      <c r="H13" s="37"/>
      <c r="I13" s="36"/>
      <c r="J13" s="37"/>
      <c r="K13" s="37"/>
      <c r="L13" s="38">
        <f>SUM(L9:L12)</f>
        <v>0</v>
      </c>
      <c r="M13" s="38">
        <f>SUM(M9:M12)</f>
        <v>0</v>
      </c>
      <c r="N13" s="38">
        <f>SUM(N9:N12)</f>
        <v>0</v>
      </c>
      <c r="O13" s="38">
        <f>SUM(O9:O12)</f>
        <v>0</v>
      </c>
      <c r="P13" s="38">
        <f>SUM(P9:P12)</f>
        <v>0</v>
      </c>
      <c r="Q13" s="1"/>
    </row>
    <row r="14" spans="1:17" s="10" customFormat="1" x14ac:dyDescent="0.2">
      <c r="A14" s="13"/>
      <c r="B14" s="45" t="s">
        <v>9</v>
      </c>
      <c r="C14" s="46"/>
      <c r="D14" s="47"/>
      <c r="E14" s="15"/>
      <c r="F14" s="41"/>
      <c r="G14" s="42"/>
      <c r="H14" s="42"/>
      <c r="I14" s="41"/>
      <c r="J14" s="42"/>
      <c r="K14" s="48"/>
      <c r="L14" s="49">
        <f>SUM(L13:L13)</f>
        <v>0</v>
      </c>
      <c r="M14" s="49">
        <f>SUM(M13:M13)</f>
        <v>0</v>
      </c>
      <c r="N14" s="49">
        <f>SUM(N13:N13)</f>
        <v>0</v>
      </c>
      <c r="O14" s="49">
        <f>SUM(O13:O13)</f>
        <v>0</v>
      </c>
      <c r="P14" s="49">
        <f>SUM(P13:P13)</f>
        <v>0</v>
      </c>
    </row>
    <row r="15" spans="1:17" s="10" customFormat="1" x14ac:dyDescent="0.2">
      <c r="A15" s="13"/>
      <c r="B15" s="39"/>
      <c r="C15" s="14"/>
      <c r="D15" s="47"/>
      <c r="E15" s="15"/>
      <c r="F15" s="53"/>
      <c r="G15" s="54"/>
      <c r="H15" s="54"/>
      <c r="I15" s="53"/>
      <c r="J15" s="54"/>
      <c r="K15" s="55" t="s">
        <v>12</v>
      </c>
      <c r="L15" s="56"/>
      <c r="M15" s="57"/>
      <c r="N15" s="57"/>
      <c r="O15" s="58"/>
      <c r="P15" s="59">
        <f>SUM(P14:P14)</f>
        <v>0</v>
      </c>
    </row>
    <row r="16" spans="1:17" s="10" customFormat="1" x14ac:dyDescent="0.2">
      <c r="A16" s="13"/>
      <c r="B16" s="39"/>
      <c r="C16" s="14"/>
      <c r="D16" s="47"/>
      <c r="E16" s="15"/>
      <c r="F16" s="53"/>
      <c r="G16" s="54"/>
      <c r="H16" s="54"/>
      <c r="I16" s="53"/>
      <c r="J16" s="54"/>
      <c r="K16" s="55" t="s">
        <v>13</v>
      </c>
      <c r="L16" s="52"/>
      <c r="M16" s="52">
        <v>0.21</v>
      </c>
      <c r="N16" s="57"/>
      <c r="O16" s="58"/>
      <c r="P16" s="59">
        <f>P15*M16</f>
        <v>0</v>
      </c>
    </row>
    <row r="17" spans="1:19" s="10" customFormat="1" x14ac:dyDescent="0.2">
      <c r="A17" s="13"/>
      <c r="B17" s="39"/>
      <c r="C17" s="14"/>
      <c r="D17" s="47"/>
      <c r="E17" s="15"/>
      <c r="F17" s="53"/>
      <c r="G17" s="54"/>
      <c r="H17" s="54"/>
      <c r="I17" s="53"/>
      <c r="J17" s="54"/>
      <c r="K17" s="55" t="s">
        <v>14</v>
      </c>
      <c r="L17" s="56"/>
      <c r="M17" s="57"/>
      <c r="N17" s="57"/>
      <c r="O17" s="58"/>
      <c r="P17" s="59">
        <f>P15+P16</f>
        <v>0</v>
      </c>
      <c r="S17" s="61"/>
    </row>
    <row r="18" spans="1:19" x14ac:dyDescent="0.2">
      <c r="M18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S19"/>
  <sheetViews>
    <sheetView view="pageBreakPreview" zoomScaleNormal="100" zoomScaleSheetLayoutView="100" workbookViewId="0">
      <selection activeCell="N23" sqref="N23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7" x14ac:dyDescent="0.2">
      <c r="A1" s="160" t="s">
        <v>418</v>
      </c>
      <c r="E1" s="4"/>
      <c r="L1" s="4"/>
      <c r="M1" s="1"/>
    </row>
    <row r="2" spans="1:17" x14ac:dyDescent="0.2">
      <c r="A2" s="160" t="e">
        <f>'6.4'!A2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17" x14ac:dyDescent="0.2">
      <c r="B3" s="67"/>
      <c r="C3" s="6"/>
      <c r="D3" s="5" t="s">
        <v>114</v>
      </c>
      <c r="E3" s="6"/>
      <c r="F3" s="6"/>
      <c r="H3" s="5"/>
      <c r="I3" s="5"/>
      <c r="J3" s="5"/>
      <c r="K3" s="5"/>
    </row>
    <row r="4" spans="1:17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7" x14ac:dyDescent="0.2">
      <c r="B5" s="66" t="s">
        <v>420</v>
      </c>
      <c r="E5" s="4"/>
      <c r="M5" s="1"/>
      <c r="N5" s="7" t="s">
        <v>8</v>
      </c>
      <c r="O5" s="8">
        <f>P17</f>
        <v>0</v>
      </c>
      <c r="P5" s="1" t="s">
        <v>86</v>
      </c>
    </row>
    <row r="6" spans="1:17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7" s="10" customFormat="1" ht="54.75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7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7" s="11" customFormat="1" x14ac:dyDescent="0.2">
      <c r="A9" s="16"/>
      <c r="B9" s="84" t="s">
        <v>1239</v>
      </c>
      <c r="C9" s="21" t="s">
        <v>82</v>
      </c>
      <c r="D9" s="21"/>
      <c r="E9" s="222">
        <v>14</v>
      </c>
      <c r="F9" s="76"/>
      <c r="G9" s="76"/>
      <c r="H9" s="12"/>
      <c r="I9" s="12"/>
      <c r="J9" s="12"/>
      <c r="K9" s="29"/>
      <c r="L9" s="29"/>
      <c r="M9" s="29"/>
      <c r="N9" s="29"/>
      <c r="O9" s="29"/>
      <c r="P9" s="29"/>
    </row>
    <row r="10" spans="1:17" s="11" customFormat="1" x14ac:dyDescent="0.2">
      <c r="A10" s="16"/>
      <c r="B10" s="84" t="s">
        <v>509</v>
      </c>
      <c r="C10" s="21" t="s">
        <v>439</v>
      </c>
      <c r="D10" s="21"/>
      <c r="E10" s="222">
        <v>1</v>
      </c>
      <c r="F10" s="76"/>
      <c r="G10" s="76"/>
      <c r="H10" s="229"/>
      <c r="I10" s="76"/>
      <c r="J10" s="29"/>
      <c r="K10" s="29"/>
      <c r="L10" s="29"/>
      <c r="M10" s="29"/>
      <c r="N10" s="29"/>
      <c r="O10" s="29"/>
      <c r="P10" s="29"/>
    </row>
    <row r="11" spans="1:17" s="11" customFormat="1" x14ac:dyDescent="0.2">
      <c r="A11" s="16"/>
      <c r="B11" s="84"/>
      <c r="C11" s="21"/>
      <c r="D11" s="21"/>
      <c r="E11" s="21"/>
      <c r="F11" s="12"/>
      <c r="G11" s="19"/>
      <c r="H11" s="12"/>
      <c r="I11" s="12"/>
      <c r="J11" s="12"/>
      <c r="K11" s="12"/>
      <c r="L11" s="12"/>
      <c r="M11" s="12"/>
      <c r="N11" s="12"/>
      <c r="O11" s="12"/>
      <c r="P11" s="12"/>
    </row>
    <row r="12" spans="1:17" x14ac:dyDescent="0.2">
      <c r="A12" s="25"/>
      <c r="B12" s="30"/>
      <c r="C12" s="31"/>
      <c r="D12" s="32"/>
      <c r="E12" s="27"/>
      <c r="F12" s="26"/>
      <c r="G12" s="33"/>
      <c r="H12" s="12"/>
      <c r="I12" s="28"/>
      <c r="J12" s="12"/>
      <c r="K12" s="29"/>
      <c r="L12" s="12"/>
      <c r="M12" s="12"/>
      <c r="N12" s="12"/>
      <c r="O12" s="12"/>
      <c r="P12" s="12"/>
    </row>
    <row r="13" spans="1:17" s="2" customFormat="1" x14ac:dyDescent="0.2">
      <c r="A13" s="25"/>
      <c r="B13" s="34"/>
      <c r="C13" s="24" t="s">
        <v>7</v>
      </c>
      <c r="D13" s="35"/>
      <c r="E13" s="36"/>
      <c r="F13" s="36"/>
      <c r="G13" s="36"/>
      <c r="H13" s="37"/>
      <c r="I13" s="36"/>
      <c r="J13" s="37"/>
      <c r="K13" s="37"/>
      <c r="L13" s="38">
        <f>SUM(L9:L12)</f>
        <v>0</v>
      </c>
      <c r="M13" s="38">
        <f>SUM(M9:M12)</f>
        <v>0</v>
      </c>
      <c r="N13" s="38">
        <f>SUM(N9:N12)</f>
        <v>0</v>
      </c>
      <c r="O13" s="38">
        <f>SUM(O9:O12)</f>
        <v>0</v>
      </c>
      <c r="P13" s="38">
        <f>SUM(P9:P12)</f>
        <v>0</v>
      </c>
      <c r="Q13" s="1"/>
    </row>
    <row r="14" spans="1:17" s="10" customFormat="1" x14ac:dyDescent="0.2">
      <c r="A14" s="13"/>
      <c r="B14" s="45" t="s">
        <v>9</v>
      </c>
      <c r="C14" s="46"/>
      <c r="D14" s="47"/>
      <c r="E14" s="15"/>
      <c r="F14" s="41"/>
      <c r="G14" s="42"/>
      <c r="H14" s="42"/>
      <c r="I14" s="41"/>
      <c r="J14" s="42"/>
      <c r="K14" s="48"/>
      <c r="L14" s="49">
        <f>SUM(L13:L13)</f>
        <v>0</v>
      </c>
      <c r="M14" s="49">
        <f>SUM(M13:M13)</f>
        <v>0</v>
      </c>
      <c r="N14" s="49">
        <f>SUM(N13:N13)</f>
        <v>0</v>
      </c>
      <c r="O14" s="49">
        <f>SUM(O13:O13)</f>
        <v>0</v>
      </c>
      <c r="P14" s="49">
        <f>SUM(P13:P13)</f>
        <v>0</v>
      </c>
    </row>
    <row r="15" spans="1:17" s="10" customFormat="1" x14ac:dyDescent="0.2">
      <c r="A15" s="13"/>
      <c r="B15" s="39"/>
      <c r="C15" s="14"/>
      <c r="D15" s="47"/>
      <c r="E15" s="15"/>
      <c r="F15" s="53"/>
      <c r="G15" s="54"/>
      <c r="H15" s="54"/>
      <c r="I15" s="53"/>
      <c r="J15" s="54"/>
      <c r="K15" s="55" t="s">
        <v>12</v>
      </c>
      <c r="L15" s="56"/>
      <c r="M15" s="57"/>
      <c r="N15" s="57"/>
      <c r="O15" s="58"/>
      <c r="P15" s="59">
        <f>SUM(P14:P14)</f>
        <v>0</v>
      </c>
    </row>
    <row r="16" spans="1:17" s="10" customFormat="1" x14ac:dyDescent="0.2">
      <c r="A16" s="13"/>
      <c r="B16" s="39"/>
      <c r="C16" s="14"/>
      <c r="D16" s="47"/>
      <c r="E16" s="15"/>
      <c r="F16" s="53"/>
      <c r="G16" s="54"/>
      <c r="H16" s="54"/>
      <c r="I16" s="53"/>
      <c r="J16" s="54"/>
      <c r="K16" s="55" t="s">
        <v>13</v>
      </c>
      <c r="L16" s="52"/>
      <c r="M16" s="52">
        <v>0.21</v>
      </c>
      <c r="N16" s="57"/>
      <c r="O16" s="58"/>
      <c r="P16" s="59">
        <f>P15*M16</f>
        <v>0</v>
      </c>
    </row>
    <row r="17" spans="1:19" s="10" customFormat="1" x14ac:dyDescent="0.2">
      <c r="A17" s="13"/>
      <c r="B17" s="39"/>
      <c r="C17" s="14"/>
      <c r="D17" s="47"/>
      <c r="E17" s="15"/>
      <c r="F17" s="53"/>
      <c r="G17" s="54"/>
      <c r="H17" s="54"/>
      <c r="I17" s="53"/>
      <c r="J17" s="54"/>
      <c r="K17" s="55" t="s">
        <v>14</v>
      </c>
      <c r="L17" s="56"/>
      <c r="M17" s="57"/>
      <c r="N17" s="57"/>
      <c r="O17" s="58"/>
      <c r="P17" s="59">
        <f>P15+P16</f>
        <v>0</v>
      </c>
      <c r="S17" s="61"/>
    </row>
    <row r="18" spans="1:19" x14ac:dyDescent="0.2">
      <c r="M18" s="1"/>
    </row>
    <row r="19" spans="1:19" x14ac:dyDescent="0.2">
      <c r="R19" s="29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T44"/>
  <sheetViews>
    <sheetView view="pageBreakPreview" topLeftCell="A8" zoomScaleNormal="100" zoomScaleSheetLayoutView="100" workbookViewId="0">
      <selection activeCell="N23" sqref="N23"/>
    </sheetView>
  </sheetViews>
  <sheetFormatPr defaultColWidth="9.140625" defaultRowHeight="12.75" x14ac:dyDescent="0.2"/>
  <cols>
    <col min="1" max="1" width="3.42578125" style="3" customWidth="1"/>
    <col min="2" max="2" width="60.4257812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'6.5'!A2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115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P38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108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83" customFormat="1" x14ac:dyDescent="0.2">
      <c r="A9" s="64"/>
      <c r="B9" s="127"/>
      <c r="C9" s="64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20" s="11" customFormat="1" x14ac:dyDescent="0.2">
      <c r="A10" s="64">
        <v>1</v>
      </c>
      <c r="B10" s="197" t="s">
        <v>569</v>
      </c>
      <c r="C10" s="198" t="s">
        <v>28</v>
      </c>
      <c r="D10" s="199"/>
      <c r="E10" s="199">
        <v>1</v>
      </c>
      <c r="F10" s="76"/>
      <c r="G10" s="76"/>
      <c r="H10" s="12"/>
      <c r="I10" s="12"/>
      <c r="J10" s="12"/>
      <c r="K10" s="29"/>
      <c r="L10" s="29"/>
      <c r="M10" s="29"/>
      <c r="N10" s="29"/>
      <c r="O10" s="29"/>
      <c r="P10" s="29"/>
    </row>
    <row r="11" spans="1:20" s="83" customFormat="1" x14ac:dyDescent="0.2">
      <c r="A11" s="64"/>
      <c r="B11" s="180" t="s">
        <v>280</v>
      </c>
      <c r="C11" s="200"/>
      <c r="D11" s="200"/>
      <c r="E11" s="200"/>
      <c r="F11" s="76"/>
      <c r="G11" s="76"/>
      <c r="H11" s="76"/>
      <c r="I11" s="20"/>
      <c r="J11" s="77"/>
      <c r="K11" s="29"/>
      <c r="L11" s="29"/>
      <c r="M11" s="29"/>
      <c r="N11" s="29"/>
      <c r="O11" s="29"/>
      <c r="P11" s="29"/>
      <c r="R11" s="11"/>
      <c r="S11" s="11"/>
      <c r="T11" s="11"/>
    </row>
    <row r="12" spans="1:20" s="11" customFormat="1" x14ac:dyDescent="0.2">
      <c r="A12" s="64">
        <v>2</v>
      </c>
      <c r="B12" s="174" t="s">
        <v>558</v>
      </c>
      <c r="C12" s="201" t="s">
        <v>28</v>
      </c>
      <c r="D12" s="202"/>
      <c r="E12" s="202">
        <v>2</v>
      </c>
      <c r="F12" s="76"/>
      <c r="G12" s="76"/>
      <c r="H12" s="12"/>
      <c r="I12" s="20"/>
      <c r="J12" s="12"/>
      <c r="K12" s="29"/>
      <c r="L12" s="29"/>
      <c r="M12" s="29"/>
      <c r="N12" s="29"/>
      <c r="O12" s="29"/>
      <c r="P12" s="29"/>
    </row>
    <row r="13" spans="1:20" s="83" customFormat="1" x14ac:dyDescent="0.2">
      <c r="A13" s="64">
        <v>3</v>
      </c>
      <c r="B13" s="174" t="s">
        <v>559</v>
      </c>
      <c r="C13" s="201" t="s">
        <v>28</v>
      </c>
      <c r="D13" s="203"/>
      <c r="E13" s="203">
        <v>1</v>
      </c>
      <c r="F13" s="76"/>
      <c r="G13" s="76"/>
      <c r="H13" s="76"/>
      <c r="I13" s="20"/>
      <c r="J13" s="77"/>
      <c r="K13" s="29"/>
      <c r="L13" s="29"/>
      <c r="M13" s="29"/>
      <c r="N13" s="29"/>
      <c r="O13" s="29"/>
      <c r="P13" s="29"/>
      <c r="R13" s="11"/>
      <c r="S13" s="11"/>
      <c r="T13" s="11"/>
    </row>
    <row r="14" spans="1:20" s="11" customFormat="1" x14ac:dyDescent="0.2">
      <c r="A14" s="64">
        <v>4</v>
      </c>
      <c r="B14" s="174" t="s">
        <v>560</v>
      </c>
      <c r="C14" s="201" t="s">
        <v>28</v>
      </c>
      <c r="D14" s="202"/>
      <c r="E14" s="202">
        <v>1</v>
      </c>
      <c r="F14" s="76"/>
      <c r="G14" s="76"/>
      <c r="H14" s="12"/>
      <c r="I14" s="20"/>
      <c r="J14" s="12"/>
      <c r="K14" s="29"/>
      <c r="L14" s="29"/>
      <c r="M14" s="29"/>
      <c r="N14" s="29"/>
      <c r="O14" s="29"/>
      <c r="P14" s="29"/>
    </row>
    <row r="15" spans="1:20" s="11" customFormat="1" x14ac:dyDescent="0.2">
      <c r="A15" s="64"/>
      <c r="B15" s="174" t="s">
        <v>560</v>
      </c>
      <c r="C15" s="201" t="s">
        <v>28</v>
      </c>
      <c r="D15" s="202"/>
      <c r="E15" s="202">
        <v>1</v>
      </c>
      <c r="F15" s="76"/>
      <c r="G15" s="76"/>
      <c r="H15" s="12"/>
      <c r="I15" s="20"/>
      <c r="J15" s="12"/>
      <c r="K15" s="29"/>
      <c r="L15" s="29"/>
      <c r="M15" s="29"/>
      <c r="N15" s="29"/>
      <c r="O15" s="29"/>
      <c r="P15" s="29"/>
    </row>
    <row r="16" spans="1:20" s="83" customFormat="1" x14ac:dyDescent="0.2">
      <c r="A16" s="64">
        <v>5</v>
      </c>
      <c r="B16" s="174" t="s">
        <v>561</v>
      </c>
      <c r="C16" s="201" t="s">
        <v>28</v>
      </c>
      <c r="D16" s="203"/>
      <c r="E16" s="203">
        <v>2</v>
      </c>
      <c r="F16" s="76"/>
      <c r="G16" s="76"/>
      <c r="H16" s="76"/>
      <c r="I16" s="20"/>
      <c r="J16" s="77"/>
      <c r="K16" s="29"/>
      <c r="L16" s="29"/>
      <c r="M16" s="29"/>
      <c r="N16" s="29"/>
      <c r="O16" s="29"/>
      <c r="P16" s="29"/>
      <c r="R16" s="11"/>
      <c r="S16" s="11"/>
      <c r="T16" s="11"/>
    </row>
    <row r="17" spans="1:20" s="11" customFormat="1" x14ac:dyDescent="0.2">
      <c r="A17" s="64">
        <v>6</v>
      </c>
      <c r="B17" s="174" t="s">
        <v>1254</v>
      </c>
      <c r="C17" s="201" t="s">
        <v>28</v>
      </c>
      <c r="D17" s="202"/>
      <c r="E17" s="202">
        <v>1</v>
      </c>
      <c r="F17" s="76"/>
      <c r="G17" s="76"/>
      <c r="H17" s="12"/>
      <c r="I17" s="20"/>
      <c r="J17" s="12"/>
      <c r="K17" s="29"/>
      <c r="L17" s="29"/>
      <c r="M17" s="29"/>
      <c r="N17" s="29"/>
      <c r="O17" s="29"/>
      <c r="P17" s="29"/>
    </row>
    <row r="18" spans="1:20" s="11" customFormat="1" x14ac:dyDescent="0.2">
      <c r="A18" s="64">
        <v>8</v>
      </c>
      <c r="B18" s="174" t="s">
        <v>562</v>
      </c>
      <c r="C18" s="201" t="s">
        <v>28</v>
      </c>
      <c r="D18" s="202"/>
      <c r="E18" s="202">
        <v>1</v>
      </c>
      <c r="F18" s="76"/>
      <c r="G18" s="76"/>
      <c r="H18" s="12"/>
      <c r="I18" s="20"/>
      <c r="J18" s="12"/>
      <c r="K18" s="29"/>
      <c r="L18" s="29"/>
      <c r="M18" s="29"/>
      <c r="N18" s="29"/>
      <c r="O18" s="29"/>
      <c r="P18" s="29"/>
    </row>
    <row r="19" spans="1:20" s="11" customFormat="1" x14ac:dyDescent="0.2">
      <c r="A19" s="64">
        <v>12</v>
      </c>
      <c r="B19" s="174" t="s">
        <v>1255</v>
      </c>
      <c r="C19" s="201" t="s">
        <v>28</v>
      </c>
      <c r="D19" s="202"/>
      <c r="E19" s="202">
        <v>1</v>
      </c>
      <c r="F19" s="76"/>
      <c r="G19" s="76"/>
      <c r="H19" s="12"/>
      <c r="I19" s="20"/>
      <c r="J19" s="12"/>
      <c r="K19" s="29"/>
      <c r="L19" s="29"/>
      <c r="M19" s="29"/>
      <c r="N19" s="29"/>
      <c r="O19" s="29"/>
      <c r="P19" s="29"/>
    </row>
    <row r="20" spans="1:20" s="83" customFormat="1" x14ac:dyDescent="0.2">
      <c r="A20" s="64">
        <v>13</v>
      </c>
      <c r="B20" s="174" t="s">
        <v>1256</v>
      </c>
      <c r="C20" s="201" t="s">
        <v>28</v>
      </c>
      <c r="D20" s="203"/>
      <c r="E20" s="203">
        <v>1</v>
      </c>
      <c r="F20" s="76"/>
      <c r="G20" s="76"/>
      <c r="H20" s="76"/>
      <c r="I20" s="20"/>
      <c r="J20" s="77"/>
      <c r="K20" s="29"/>
      <c r="L20" s="29"/>
      <c r="M20" s="29"/>
      <c r="N20" s="29"/>
      <c r="O20" s="29"/>
      <c r="P20" s="29"/>
      <c r="R20" s="11"/>
      <c r="S20" s="11"/>
      <c r="T20" s="11"/>
    </row>
    <row r="21" spans="1:20" s="83" customFormat="1" x14ac:dyDescent="0.2">
      <c r="A21" s="64"/>
      <c r="B21" s="174" t="s">
        <v>1257</v>
      </c>
      <c r="C21" s="201" t="s">
        <v>28</v>
      </c>
      <c r="D21" s="203"/>
      <c r="E21" s="203">
        <v>1</v>
      </c>
      <c r="F21" s="76"/>
      <c r="G21" s="76"/>
      <c r="H21" s="76"/>
      <c r="I21" s="20"/>
      <c r="J21" s="77"/>
      <c r="K21" s="29"/>
      <c r="L21" s="29"/>
      <c r="M21" s="29"/>
      <c r="N21" s="29"/>
      <c r="O21" s="29"/>
      <c r="P21" s="29"/>
      <c r="R21" s="11"/>
      <c r="S21" s="11"/>
      <c r="T21" s="11"/>
    </row>
    <row r="22" spans="1:20" s="83" customFormat="1" x14ac:dyDescent="0.2">
      <c r="A22" s="64"/>
      <c r="B22" s="174" t="s">
        <v>1257</v>
      </c>
      <c r="C22" s="201" t="s">
        <v>28</v>
      </c>
      <c r="D22" s="203"/>
      <c r="E22" s="203">
        <v>1</v>
      </c>
      <c r="F22" s="76"/>
      <c r="G22" s="76"/>
      <c r="H22" s="76"/>
      <c r="I22" s="20"/>
      <c r="J22" s="77"/>
      <c r="K22" s="29"/>
      <c r="L22" s="29"/>
      <c r="M22" s="29"/>
      <c r="N22" s="29"/>
      <c r="O22" s="29"/>
      <c r="P22" s="29"/>
      <c r="R22" s="11"/>
      <c r="S22" s="11"/>
      <c r="T22" s="11"/>
    </row>
    <row r="23" spans="1:20" s="11" customFormat="1" x14ac:dyDescent="0.2">
      <c r="A23" s="64">
        <v>14</v>
      </c>
      <c r="B23" s="174" t="s">
        <v>1258</v>
      </c>
      <c r="C23" s="201" t="s">
        <v>28</v>
      </c>
      <c r="D23" s="202"/>
      <c r="E23" s="203">
        <v>3</v>
      </c>
      <c r="F23" s="76"/>
      <c r="G23" s="76"/>
      <c r="H23" s="12"/>
      <c r="I23" s="20"/>
      <c r="J23" s="12"/>
      <c r="K23" s="29"/>
      <c r="L23" s="29"/>
      <c r="M23" s="29"/>
      <c r="N23" s="29"/>
      <c r="O23" s="29"/>
      <c r="P23" s="29"/>
    </row>
    <row r="24" spans="1:20" s="642" customFormat="1" x14ac:dyDescent="0.2">
      <c r="A24" s="637">
        <v>15</v>
      </c>
      <c r="B24" s="638" t="s">
        <v>1259</v>
      </c>
      <c r="C24" s="639" t="s">
        <v>28</v>
      </c>
      <c r="D24" s="640"/>
      <c r="E24" s="640">
        <v>1</v>
      </c>
      <c r="F24" s="582"/>
      <c r="G24" s="582"/>
      <c r="H24" s="582"/>
      <c r="I24" s="292"/>
      <c r="J24" s="641"/>
      <c r="K24" s="221"/>
      <c r="L24" s="221"/>
      <c r="M24" s="221"/>
      <c r="N24" s="221"/>
      <c r="O24" s="221"/>
      <c r="P24" s="221"/>
      <c r="R24" s="11"/>
      <c r="S24" s="11"/>
      <c r="T24" s="11"/>
    </row>
    <row r="25" spans="1:20" s="644" customFormat="1" x14ac:dyDescent="0.2">
      <c r="A25" s="637">
        <v>16</v>
      </c>
      <c r="B25" s="638" t="s">
        <v>563</v>
      </c>
      <c r="C25" s="639" t="s">
        <v>28</v>
      </c>
      <c r="D25" s="643"/>
      <c r="E25" s="643">
        <v>1</v>
      </c>
      <c r="F25" s="582"/>
      <c r="G25" s="582"/>
      <c r="H25" s="460"/>
      <c r="I25" s="292"/>
      <c r="J25" s="460"/>
      <c r="K25" s="221"/>
      <c r="L25" s="221"/>
      <c r="M25" s="221"/>
      <c r="N25" s="221"/>
      <c r="O25" s="221"/>
      <c r="P25" s="221"/>
      <c r="R25" s="11"/>
      <c r="S25" s="11"/>
      <c r="T25" s="11"/>
    </row>
    <row r="26" spans="1:20" s="646" customFormat="1" x14ac:dyDescent="0.2">
      <c r="A26" s="64">
        <v>17</v>
      </c>
      <c r="B26" s="645" t="s">
        <v>564</v>
      </c>
      <c r="C26" s="201" t="s">
        <v>28</v>
      </c>
      <c r="D26" s="202"/>
      <c r="E26" s="202">
        <v>1</v>
      </c>
      <c r="F26" s="76"/>
      <c r="G26" s="76"/>
      <c r="H26" s="12"/>
      <c r="I26" s="20"/>
      <c r="J26" s="77"/>
      <c r="K26" s="29"/>
      <c r="L26" s="29"/>
      <c r="M26" s="29"/>
      <c r="N26" s="29"/>
      <c r="O26" s="29"/>
      <c r="P26" s="29"/>
      <c r="R26" s="11"/>
      <c r="S26" s="11"/>
      <c r="T26" s="11"/>
    </row>
    <row r="27" spans="1:20" s="11" customFormat="1" x14ac:dyDescent="0.2">
      <c r="A27" s="64">
        <v>18</v>
      </c>
      <c r="B27" s="174" t="s">
        <v>565</v>
      </c>
      <c r="C27" s="201" t="s">
        <v>28</v>
      </c>
      <c r="D27" s="202"/>
      <c r="E27" s="202">
        <v>1</v>
      </c>
      <c r="F27" s="76"/>
      <c r="G27" s="76"/>
      <c r="H27" s="76"/>
      <c r="I27" s="20"/>
      <c r="J27" s="77"/>
      <c r="K27" s="29"/>
      <c r="L27" s="29"/>
      <c r="M27" s="29"/>
      <c r="N27" s="29"/>
      <c r="O27" s="29"/>
      <c r="P27" s="29"/>
    </row>
    <row r="28" spans="1:20" s="83" customFormat="1" x14ac:dyDescent="0.2">
      <c r="A28" s="64">
        <v>19</v>
      </c>
      <c r="B28" s="174" t="s">
        <v>1260</v>
      </c>
      <c r="C28" s="201" t="s">
        <v>28</v>
      </c>
      <c r="D28" s="202"/>
      <c r="E28" s="202">
        <v>1</v>
      </c>
      <c r="F28" s="76"/>
      <c r="G28" s="76"/>
      <c r="H28" s="76"/>
      <c r="I28" s="20"/>
      <c r="J28" s="77"/>
      <c r="K28" s="29"/>
      <c r="L28" s="29"/>
      <c r="M28" s="29"/>
      <c r="N28" s="29"/>
      <c r="O28" s="29"/>
      <c r="P28" s="29"/>
      <c r="R28" s="11"/>
      <c r="S28" s="11"/>
      <c r="T28" s="11"/>
    </row>
    <row r="29" spans="1:20" s="11" customFormat="1" x14ac:dyDescent="0.2">
      <c r="A29" s="64">
        <v>20</v>
      </c>
      <c r="B29" s="174" t="s">
        <v>566</v>
      </c>
      <c r="C29" s="201" t="s">
        <v>28</v>
      </c>
      <c r="D29" s="202"/>
      <c r="E29" s="202">
        <v>1</v>
      </c>
      <c r="F29" s="76"/>
      <c r="G29" s="76"/>
      <c r="H29" s="12"/>
      <c r="I29" s="20"/>
      <c r="J29" s="12"/>
      <c r="K29" s="29"/>
      <c r="L29" s="29"/>
      <c r="M29" s="29"/>
      <c r="N29" s="29"/>
      <c r="O29" s="29"/>
      <c r="P29" s="29"/>
    </row>
    <row r="30" spans="1:20" s="83" customFormat="1" x14ac:dyDescent="0.2">
      <c r="A30" s="64">
        <v>21</v>
      </c>
      <c r="B30" s="174" t="s">
        <v>1261</v>
      </c>
      <c r="C30" s="201" t="s">
        <v>28</v>
      </c>
      <c r="D30" s="203"/>
      <c r="E30" s="203">
        <v>1</v>
      </c>
      <c r="F30" s="76"/>
      <c r="G30" s="76"/>
      <c r="H30" s="76"/>
      <c r="I30" s="20"/>
      <c r="J30" s="77"/>
      <c r="K30" s="29"/>
      <c r="L30" s="29"/>
      <c r="M30" s="29"/>
      <c r="N30" s="29"/>
      <c r="O30" s="29"/>
      <c r="P30" s="29"/>
      <c r="R30" s="11"/>
      <c r="S30" s="11"/>
      <c r="T30" s="11"/>
    </row>
    <row r="31" spans="1:20" s="11" customFormat="1" x14ac:dyDescent="0.2">
      <c r="A31" s="64">
        <v>22</v>
      </c>
      <c r="B31" s="174" t="s">
        <v>567</v>
      </c>
      <c r="C31" s="201" t="s">
        <v>28</v>
      </c>
      <c r="D31" s="202"/>
      <c r="E31" s="202">
        <v>1</v>
      </c>
      <c r="F31" s="76"/>
      <c r="G31" s="76"/>
      <c r="H31" s="12"/>
      <c r="I31" s="20"/>
      <c r="J31" s="12"/>
      <c r="K31" s="29"/>
      <c r="L31" s="29"/>
      <c r="M31" s="29"/>
      <c r="N31" s="29"/>
      <c r="O31" s="29"/>
      <c r="P31" s="29"/>
    </row>
    <row r="32" spans="1:20" s="83" customFormat="1" x14ac:dyDescent="0.2">
      <c r="A32" s="64">
        <v>23</v>
      </c>
      <c r="B32" s="174" t="s">
        <v>568</v>
      </c>
      <c r="C32" s="201" t="s">
        <v>28</v>
      </c>
      <c r="D32" s="202"/>
      <c r="E32" s="202">
        <v>1</v>
      </c>
      <c r="F32" s="76"/>
      <c r="G32" s="76"/>
      <c r="H32" s="12"/>
      <c r="I32" s="20"/>
      <c r="J32" s="77"/>
      <c r="K32" s="29"/>
      <c r="L32" s="29"/>
      <c r="M32" s="29"/>
      <c r="N32" s="29"/>
      <c r="O32" s="29"/>
      <c r="P32" s="29"/>
      <c r="R32" s="11"/>
      <c r="S32" s="11"/>
      <c r="T32" s="11"/>
    </row>
    <row r="33" spans="1:20" s="83" customFormat="1" x14ac:dyDescent="0.2">
      <c r="A33" s="64"/>
      <c r="B33" s="174" t="s">
        <v>1262</v>
      </c>
      <c r="C33" s="201" t="s">
        <v>28</v>
      </c>
      <c r="D33" s="202"/>
      <c r="E33" s="202">
        <v>1</v>
      </c>
      <c r="F33" s="76"/>
      <c r="G33" s="76"/>
      <c r="H33" s="76"/>
      <c r="I33" s="20"/>
      <c r="J33" s="77"/>
      <c r="K33" s="29"/>
      <c r="L33" s="29"/>
      <c r="M33" s="29"/>
      <c r="N33" s="29"/>
      <c r="O33" s="29"/>
      <c r="P33" s="29"/>
      <c r="R33" s="11"/>
      <c r="S33" s="11"/>
      <c r="T33" s="11"/>
    </row>
    <row r="34" spans="1:20" s="2" customFormat="1" x14ac:dyDescent="0.2">
      <c r="A34" s="25"/>
      <c r="B34" s="34"/>
      <c r="C34" s="24" t="s">
        <v>7</v>
      </c>
      <c r="D34" s="35"/>
      <c r="E34" s="36"/>
      <c r="F34" s="36"/>
      <c r="G34" s="36"/>
      <c r="H34" s="37"/>
      <c r="I34" s="36"/>
      <c r="J34" s="37"/>
      <c r="K34" s="37"/>
      <c r="L34" s="38">
        <f>SUM(L9:L33)</f>
        <v>0</v>
      </c>
      <c r="M34" s="38">
        <f>SUM(M9:M33)</f>
        <v>0</v>
      </c>
      <c r="N34" s="38">
        <f>SUM(N9:N33)</f>
        <v>0</v>
      </c>
      <c r="O34" s="38">
        <f>SUM(O9:O33)</f>
        <v>0</v>
      </c>
      <c r="P34" s="38">
        <f>SUM(P9:P33)</f>
        <v>0</v>
      </c>
      <c r="Q34" s="1"/>
    </row>
    <row r="35" spans="1:20" s="10" customFormat="1" x14ac:dyDescent="0.2">
      <c r="A35" s="13"/>
      <c r="B35" s="45" t="s">
        <v>9</v>
      </c>
      <c r="C35" s="46"/>
      <c r="D35" s="47"/>
      <c r="E35" s="15"/>
      <c r="F35" s="41"/>
      <c r="G35" s="42"/>
      <c r="H35" s="42"/>
      <c r="I35" s="41"/>
      <c r="J35" s="42"/>
      <c r="K35" s="48"/>
      <c r="L35" s="49">
        <f>SUM(L34:L34)</f>
        <v>0</v>
      </c>
      <c r="M35" s="49">
        <f>SUM(M34:M34)</f>
        <v>0</v>
      </c>
      <c r="N35" s="49">
        <f>SUM(N34:N34)</f>
        <v>0</v>
      </c>
      <c r="O35" s="49">
        <f>SUM(O34:O34)</f>
        <v>0</v>
      </c>
      <c r="P35" s="49">
        <f>SUM(P34:P34)</f>
        <v>0</v>
      </c>
    </row>
    <row r="36" spans="1:20" s="10" customFormat="1" x14ac:dyDescent="0.2">
      <c r="A36" s="13"/>
      <c r="B36" s="39"/>
      <c r="C36" s="14"/>
      <c r="D36" s="47"/>
      <c r="E36" s="15"/>
      <c r="F36" s="53"/>
      <c r="G36" s="54"/>
      <c r="H36" s="54"/>
      <c r="I36" s="53"/>
      <c r="J36" s="54"/>
      <c r="K36" s="55" t="s">
        <v>12</v>
      </c>
      <c r="L36" s="56"/>
      <c r="M36" s="57"/>
      <c r="N36" s="57"/>
      <c r="O36" s="58"/>
      <c r="P36" s="59">
        <f>SUM(P35:P35)</f>
        <v>0</v>
      </c>
    </row>
    <row r="37" spans="1:20" s="10" customFormat="1" x14ac:dyDescent="0.2">
      <c r="A37" s="13"/>
      <c r="B37" s="39"/>
      <c r="C37" s="14"/>
      <c r="D37" s="47"/>
      <c r="E37" s="15"/>
      <c r="F37" s="53"/>
      <c r="G37" s="54"/>
      <c r="H37" s="54"/>
      <c r="I37" s="53"/>
      <c r="J37" s="54"/>
      <c r="K37" s="55" t="s">
        <v>13</v>
      </c>
      <c r="L37" s="52"/>
      <c r="M37" s="52">
        <v>0.21</v>
      </c>
      <c r="N37" s="57"/>
      <c r="O37" s="58"/>
      <c r="P37" s="59">
        <f>P36*M37</f>
        <v>0</v>
      </c>
    </row>
    <row r="38" spans="1:20" s="10" customFormat="1" x14ac:dyDescent="0.2">
      <c r="A38" s="13"/>
      <c r="B38" s="39"/>
      <c r="C38" s="14"/>
      <c r="D38" s="47"/>
      <c r="E38" s="15"/>
      <c r="F38" s="53"/>
      <c r="G38" s="54"/>
      <c r="H38" s="54"/>
      <c r="I38" s="53"/>
      <c r="J38" s="54"/>
      <c r="K38" s="55" t="s">
        <v>14</v>
      </c>
      <c r="L38" s="56"/>
      <c r="M38" s="57"/>
      <c r="N38" s="57"/>
      <c r="O38" s="58"/>
      <c r="P38" s="59">
        <f>P36+P37</f>
        <v>0</v>
      </c>
      <c r="S38" s="61"/>
    </row>
    <row r="39" spans="1:20" x14ac:dyDescent="0.2">
      <c r="M39" s="1"/>
    </row>
    <row r="40" spans="1:20" x14ac:dyDescent="0.2">
      <c r="P40" s="8"/>
    </row>
    <row r="44" spans="1:20" x14ac:dyDescent="0.2">
      <c r="P44" s="8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Footer>Page &amp;P of 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S19"/>
  <sheetViews>
    <sheetView view="pageBreakPreview" zoomScaleNormal="100" zoomScaleSheetLayoutView="100" workbookViewId="0">
      <selection activeCell="N23" sqref="N23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8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7" x14ac:dyDescent="0.2">
      <c r="A1" s="160" t="s">
        <v>418</v>
      </c>
      <c r="E1" s="4"/>
      <c r="L1" s="4"/>
      <c r="M1" s="1"/>
    </row>
    <row r="2" spans="1:17" x14ac:dyDescent="0.2">
      <c r="A2" s="160" t="e">
        <f>'6.6'!A2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17" x14ac:dyDescent="0.2">
      <c r="B3" s="67"/>
      <c r="C3" s="6"/>
      <c r="D3" s="5" t="s">
        <v>116</v>
      </c>
      <c r="E3" s="6"/>
      <c r="F3" s="6"/>
      <c r="H3" s="5"/>
      <c r="I3" s="5"/>
      <c r="J3" s="5"/>
      <c r="K3" s="5"/>
    </row>
    <row r="4" spans="1:17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7" x14ac:dyDescent="0.2">
      <c r="B5" s="66" t="s">
        <v>420</v>
      </c>
      <c r="E5" s="4"/>
      <c r="M5" s="1"/>
      <c r="N5" s="7" t="s">
        <v>8</v>
      </c>
      <c r="O5" s="8">
        <f>P17</f>
        <v>0</v>
      </c>
      <c r="P5" s="1" t="s">
        <v>86</v>
      </c>
    </row>
    <row r="6" spans="1:17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7" s="10" customFormat="1" ht="93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7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7" s="11" customFormat="1" x14ac:dyDescent="0.2">
      <c r="A9" s="16"/>
      <c r="B9" s="24"/>
      <c r="C9" s="21"/>
      <c r="D9" s="21"/>
      <c r="E9" s="18"/>
      <c r="F9" s="12"/>
      <c r="G9" s="19"/>
      <c r="H9" s="12"/>
      <c r="I9" s="12"/>
      <c r="J9" s="12"/>
      <c r="K9" s="12"/>
      <c r="L9" s="12"/>
      <c r="M9" s="12"/>
      <c r="N9" s="12"/>
      <c r="O9" s="12"/>
      <c r="P9" s="12"/>
    </row>
    <row r="10" spans="1:17" s="11" customFormat="1" x14ac:dyDescent="0.2">
      <c r="A10" s="16">
        <v>1</v>
      </c>
      <c r="B10" s="84" t="s">
        <v>281</v>
      </c>
      <c r="C10" s="21" t="s">
        <v>5</v>
      </c>
      <c r="D10" s="21"/>
      <c r="E10" s="222">
        <v>556.9</v>
      </c>
      <c r="F10" s="76"/>
      <c r="G10" s="76"/>
      <c r="H10" s="229"/>
      <c r="I10" s="76"/>
      <c r="J10" s="29"/>
      <c r="K10" s="29"/>
      <c r="L10" s="29"/>
      <c r="M10" s="29"/>
      <c r="N10" s="29"/>
      <c r="O10" s="29"/>
      <c r="P10" s="29"/>
    </row>
    <row r="11" spans="1:17" s="11" customFormat="1" x14ac:dyDescent="0.2">
      <c r="A11" s="16">
        <v>2</v>
      </c>
      <c r="B11" s="84" t="s">
        <v>282</v>
      </c>
      <c r="C11" s="21" t="s">
        <v>5</v>
      </c>
      <c r="D11" s="21"/>
      <c r="E11" s="222">
        <v>135.6</v>
      </c>
      <c r="F11" s="76"/>
      <c r="G11" s="76"/>
      <c r="H11" s="229"/>
      <c r="I11" s="76"/>
      <c r="J11" s="29"/>
      <c r="K11" s="29"/>
      <c r="L11" s="29"/>
      <c r="M11" s="29"/>
      <c r="N11" s="29"/>
      <c r="O11" s="29"/>
      <c r="P11" s="29"/>
    </row>
    <row r="12" spans="1:17" s="11" customFormat="1" x14ac:dyDescent="0.2">
      <c r="A12" s="16"/>
      <c r="B12" s="84" t="s">
        <v>463</v>
      </c>
      <c r="C12" s="21" t="s">
        <v>5</v>
      </c>
      <c r="D12" s="21"/>
      <c r="E12" s="76">
        <v>1567.83</v>
      </c>
      <c r="F12" s="76"/>
      <c r="G12" s="76"/>
      <c r="H12" s="12"/>
      <c r="I12" s="12"/>
      <c r="J12" s="29"/>
      <c r="K12" s="29"/>
      <c r="L12" s="29"/>
      <c r="M12" s="29"/>
      <c r="N12" s="29"/>
      <c r="O12" s="29"/>
      <c r="P12" s="29"/>
    </row>
    <row r="13" spans="1:17" s="2" customFormat="1" x14ac:dyDescent="0.2">
      <c r="A13" s="25"/>
      <c r="B13" s="34"/>
      <c r="C13" s="24" t="s">
        <v>7</v>
      </c>
      <c r="D13" s="35"/>
      <c r="E13" s="36"/>
      <c r="F13" s="36"/>
      <c r="G13" s="36"/>
      <c r="H13" s="37"/>
      <c r="I13" s="36"/>
      <c r="J13" s="37"/>
      <c r="K13" s="37"/>
      <c r="L13" s="38">
        <f>SUM(L9:L12)</f>
        <v>0</v>
      </c>
      <c r="M13" s="38">
        <f>SUM(M9:M12)</f>
        <v>0</v>
      </c>
      <c r="N13" s="38">
        <f>SUM(N9:N12)</f>
        <v>0</v>
      </c>
      <c r="O13" s="38">
        <f>SUM(O9:O12)</f>
        <v>0</v>
      </c>
      <c r="P13" s="38">
        <f>SUM(P9:P12)</f>
        <v>0</v>
      </c>
      <c r="Q13" s="1"/>
    </row>
    <row r="14" spans="1:17" s="10" customFormat="1" x14ac:dyDescent="0.2">
      <c r="A14" s="13"/>
      <c r="B14" s="45" t="s">
        <v>9</v>
      </c>
      <c r="C14" s="46"/>
      <c r="D14" s="47"/>
      <c r="E14" s="15"/>
      <c r="F14" s="41"/>
      <c r="G14" s="42"/>
      <c r="H14" s="42"/>
      <c r="I14" s="41"/>
      <c r="J14" s="42"/>
      <c r="K14" s="48"/>
      <c r="L14" s="49">
        <f>SUM(L13:L13)</f>
        <v>0</v>
      </c>
      <c r="M14" s="49">
        <f>SUM(M13:M13)</f>
        <v>0</v>
      </c>
      <c r="N14" s="49">
        <f>SUM(N13:N13)</f>
        <v>0</v>
      </c>
      <c r="O14" s="49">
        <f>SUM(O13:O13)</f>
        <v>0</v>
      </c>
      <c r="P14" s="49">
        <f>SUM(P13:P13)</f>
        <v>0</v>
      </c>
    </row>
    <row r="15" spans="1:17" s="10" customFormat="1" x14ac:dyDescent="0.2">
      <c r="A15" s="13"/>
      <c r="B15" s="39"/>
      <c r="C15" s="14"/>
      <c r="D15" s="47"/>
      <c r="E15" s="15"/>
      <c r="F15" s="53"/>
      <c r="G15" s="54"/>
      <c r="H15" s="54"/>
      <c r="I15" s="53"/>
      <c r="J15" s="54"/>
      <c r="K15" s="55" t="s">
        <v>12</v>
      </c>
      <c r="L15" s="56"/>
      <c r="M15" s="57"/>
      <c r="N15" s="57"/>
      <c r="O15" s="58"/>
      <c r="P15" s="59">
        <f>SUM(P14:P14)</f>
        <v>0</v>
      </c>
    </row>
    <row r="16" spans="1:17" s="10" customFormat="1" x14ac:dyDescent="0.2">
      <c r="A16" s="13"/>
      <c r="B16" s="39"/>
      <c r="C16" s="14"/>
      <c r="D16" s="47"/>
      <c r="E16" s="15"/>
      <c r="F16" s="53"/>
      <c r="G16" s="54"/>
      <c r="H16" s="54"/>
      <c r="I16" s="53"/>
      <c r="J16" s="54"/>
      <c r="K16" s="55" t="s">
        <v>13</v>
      </c>
      <c r="L16" s="52"/>
      <c r="M16" s="52">
        <v>0.21</v>
      </c>
      <c r="N16" s="57"/>
      <c r="O16" s="58"/>
      <c r="P16" s="59">
        <f>P15*M16</f>
        <v>0</v>
      </c>
    </row>
    <row r="17" spans="1:19" s="10" customFormat="1" x14ac:dyDescent="0.2">
      <c r="A17" s="13"/>
      <c r="B17" s="39"/>
      <c r="C17" s="14"/>
      <c r="D17" s="47"/>
      <c r="E17" s="15"/>
      <c r="F17" s="53"/>
      <c r="G17" s="54"/>
      <c r="H17" s="54"/>
      <c r="I17" s="53"/>
      <c r="J17" s="54"/>
      <c r="K17" s="55" t="s">
        <v>14</v>
      </c>
      <c r="L17" s="56"/>
      <c r="M17" s="57"/>
      <c r="N17" s="57"/>
      <c r="O17" s="58"/>
      <c r="P17" s="59">
        <f>P15+P16</f>
        <v>0</v>
      </c>
      <c r="S17" s="61"/>
    </row>
    <row r="18" spans="1:19" x14ac:dyDescent="0.2">
      <c r="M18" s="1"/>
    </row>
    <row r="19" spans="1:19" x14ac:dyDescent="0.2">
      <c r="B19" s="231" t="s">
        <v>477</v>
      </c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S19"/>
  <sheetViews>
    <sheetView view="pageBreakPreview" zoomScale="85" zoomScaleNormal="115" zoomScaleSheetLayoutView="85" workbookViewId="0">
      <selection activeCell="N23" sqref="N23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7" x14ac:dyDescent="0.2">
      <c r="A1" s="160" t="s">
        <v>418</v>
      </c>
      <c r="E1" s="4"/>
      <c r="L1" s="4"/>
      <c r="M1" s="1"/>
    </row>
    <row r="2" spans="1:17" x14ac:dyDescent="0.2">
      <c r="A2" s="160" t="e">
        <f>'6.7.1'!A2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17" x14ac:dyDescent="0.2">
      <c r="B3" s="67"/>
      <c r="C3" s="6"/>
      <c r="D3" s="5" t="s">
        <v>117</v>
      </c>
      <c r="E3" s="6"/>
      <c r="F3" s="6"/>
      <c r="H3" s="5"/>
      <c r="I3" s="5"/>
      <c r="J3" s="5"/>
      <c r="K3" s="5"/>
    </row>
    <row r="4" spans="1:17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7" x14ac:dyDescent="0.2">
      <c r="B5" s="66" t="s">
        <v>420</v>
      </c>
      <c r="E5" s="4"/>
      <c r="M5" s="1"/>
      <c r="N5" s="7" t="s">
        <v>8</v>
      </c>
      <c r="O5" s="8">
        <f>P18</f>
        <v>0</v>
      </c>
      <c r="P5" s="1" t="s">
        <v>86</v>
      </c>
    </row>
    <row r="6" spans="1:17" s="10" customFormat="1" ht="15.75" customHeigh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7" s="10" customFormat="1" ht="94.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7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7" s="11" customFormat="1" x14ac:dyDescent="0.2">
      <c r="A9" s="16"/>
      <c r="B9" s="24"/>
      <c r="C9" s="21"/>
      <c r="D9" s="21"/>
      <c r="E9" s="18"/>
      <c r="F9" s="12"/>
      <c r="G9" s="19"/>
      <c r="H9" s="12"/>
      <c r="I9" s="12"/>
      <c r="J9" s="12"/>
      <c r="K9" s="12"/>
      <c r="L9" s="12"/>
      <c r="M9" s="12"/>
      <c r="N9" s="12"/>
      <c r="O9" s="12"/>
      <c r="P9" s="12"/>
    </row>
    <row r="10" spans="1:17" s="11" customFormat="1" ht="14.25" customHeight="1" x14ac:dyDescent="0.2">
      <c r="A10" s="16">
        <v>1</v>
      </c>
      <c r="B10" s="64" t="s">
        <v>493</v>
      </c>
      <c r="C10" s="21"/>
      <c r="D10" s="21"/>
      <c r="E10" s="21"/>
      <c r="F10" s="76"/>
      <c r="G10" s="76"/>
      <c r="H10" s="229"/>
      <c r="I10" s="76"/>
      <c r="J10" s="29"/>
      <c r="K10" s="29"/>
      <c r="L10" s="29"/>
      <c r="M10" s="29"/>
      <c r="N10" s="29"/>
      <c r="O10" s="29"/>
      <c r="P10" s="29"/>
    </row>
    <row r="11" spans="1:17" s="11" customFormat="1" ht="14.25" customHeight="1" x14ac:dyDescent="0.2">
      <c r="A11" s="16"/>
      <c r="B11" s="84" t="s">
        <v>494</v>
      </c>
      <c r="C11" s="21" t="s">
        <v>452</v>
      </c>
      <c r="D11" s="21"/>
      <c r="E11" s="226">
        <f>220</f>
        <v>220</v>
      </c>
      <c r="F11" s="76"/>
      <c r="G11" s="76"/>
      <c r="H11" s="12"/>
      <c r="I11" s="28"/>
      <c r="J11" s="12"/>
      <c r="K11" s="29"/>
      <c r="L11" s="29"/>
      <c r="M11" s="29"/>
      <c r="N11" s="29"/>
      <c r="O11" s="29"/>
      <c r="P11" s="29"/>
    </row>
    <row r="12" spans="1:17" s="11" customFormat="1" ht="14.25" customHeight="1" x14ac:dyDescent="0.2">
      <c r="A12" s="16"/>
      <c r="B12" s="84" t="s">
        <v>495</v>
      </c>
      <c r="C12" s="21" t="s">
        <v>452</v>
      </c>
      <c r="D12" s="21"/>
      <c r="E12" s="226">
        <v>71</v>
      </c>
      <c r="F12" s="76"/>
      <c r="G12" s="76"/>
      <c r="H12" s="12"/>
      <c r="I12" s="28"/>
      <c r="J12" s="12"/>
      <c r="K12" s="29"/>
      <c r="L12" s="29"/>
      <c r="M12" s="29"/>
      <c r="N12" s="29"/>
      <c r="O12" s="29"/>
      <c r="P12" s="29"/>
    </row>
    <row r="13" spans="1:17" s="11" customFormat="1" x14ac:dyDescent="0.2">
      <c r="A13" s="16"/>
      <c r="B13" s="84"/>
      <c r="C13" s="21"/>
      <c r="D13" s="21"/>
      <c r="E13" s="21"/>
      <c r="F13" s="76"/>
      <c r="G13" s="76"/>
      <c r="H13" s="12"/>
      <c r="I13" s="12"/>
      <c r="J13" s="12"/>
      <c r="K13" s="29"/>
      <c r="L13" s="29"/>
      <c r="M13" s="29"/>
      <c r="N13" s="29"/>
      <c r="O13" s="29"/>
      <c r="P13" s="29"/>
    </row>
    <row r="14" spans="1:17" s="2" customFormat="1" x14ac:dyDescent="0.2">
      <c r="A14" s="25"/>
      <c r="B14" s="34"/>
      <c r="C14" s="24" t="s">
        <v>7</v>
      </c>
      <c r="D14" s="35"/>
      <c r="E14" s="36"/>
      <c r="F14" s="36"/>
      <c r="G14" s="36"/>
      <c r="H14" s="37"/>
      <c r="I14" s="36"/>
      <c r="J14" s="37"/>
      <c r="K14" s="37"/>
      <c r="L14" s="38">
        <f>SUM(L9:L13)</f>
        <v>0</v>
      </c>
      <c r="M14" s="38">
        <f>SUM(M9:M13)</f>
        <v>0</v>
      </c>
      <c r="N14" s="38">
        <f>SUM(N9:N13)</f>
        <v>0</v>
      </c>
      <c r="O14" s="38">
        <f>SUM(O9:O13)</f>
        <v>0</v>
      </c>
      <c r="P14" s="38">
        <f>SUM(P9:P13)</f>
        <v>0</v>
      </c>
      <c r="Q14" s="1"/>
    </row>
    <row r="15" spans="1:17" s="10" customFormat="1" x14ac:dyDescent="0.2">
      <c r="A15" s="13"/>
      <c r="B15" s="45" t="s">
        <v>9</v>
      </c>
      <c r="C15" s="46"/>
      <c r="D15" s="47"/>
      <c r="E15" s="15"/>
      <c r="F15" s="41"/>
      <c r="G15" s="42"/>
      <c r="H15" s="42"/>
      <c r="I15" s="41"/>
      <c r="J15" s="42"/>
      <c r="K15" s="48"/>
      <c r="L15" s="49">
        <f>SUM(L14:L14)</f>
        <v>0</v>
      </c>
      <c r="M15" s="49">
        <f>SUM(M14:M14)</f>
        <v>0</v>
      </c>
      <c r="N15" s="49">
        <f>SUM(N14:N14)</f>
        <v>0</v>
      </c>
      <c r="O15" s="49">
        <f>SUM(O14:O14)</f>
        <v>0</v>
      </c>
      <c r="P15" s="49">
        <f>SUM(P14:P14)</f>
        <v>0</v>
      </c>
    </row>
    <row r="16" spans="1:17" s="10" customFormat="1" x14ac:dyDescent="0.2">
      <c r="A16" s="13"/>
      <c r="B16" s="39"/>
      <c r="C16" s="14"/>
      <c r="D16" s="47"/>
      <c r="E16" s="15"/>
      <c r="F16" s="53"/>
      <c r="G16" s="54"/>
      <c r="H16" s="54"/>
      <c r="I16" s="53"/>
      <c r="J16" s="54"/>
      <c r="K16" s="55" t="s">
        <v>12</v>
      </c>
      <c r="L16" s="56"/>
      <c r="M16" s="57"/>
      <c r="N16" s="57"/>
      <c r="O16" s="58"/>
      <c r="P16" s="59">
        <f>SUM(P15:P15)</f>
        <v>0</v>
      </c>
    </row>
    <row r="17" spans="1:19" s="10" customFormat="1" x14ac:dyDescent="0.2">
      <c r="A17" s="13"/>
      <c r="B17" s="39"/>
      <c r="C17" s="14"/>
      <c r="D17" s="47"/>
      <c r="E17" s="15"/>
      <c r="F17" s="53"/>
      <c r="G17" s="54"/>
      <c r="H17" s="54"/>
      <c r="I17" s="53"/>
      <c r="J17" s="54"/>
      <c r="K17" s="55" t="s">
        <v>13</v>
      </c>
      <c r="L17" s="52"/>
      <c r="M17" s="52">
        <v>0.21</v>
      </c>
      <c r="N17" s="57"/>
      <c r="O17" s="58"/>
      <c r="P17" s="59">
        <f>P16*M17</f>
        <v>0</v>
      </c>
    </row>
    <row r="18" spans="1:19" s="10" customFormat="1" x14ac:dyDescent="0.2">
      <c r="A18" s="13"/>
      <c r="B18" s="39"/>
      <c r="C18" s="14"/>
      <c r="D18" s="47"/>
      <c r="E18" s="15"/>
      <c r="F18" s="53"/>
      <c r="G18" s="54"/>
      <c r="H18" s="54"/>
      <c r="I18" s="53"/>
      <c r="J18" s="54"/>
      <c r="K18" s="55" t="s">
        <v>14</v>
      </c>
      <c r="L18" s="56"/>
      <c r="M18" s="57"/>
      <c r="N18" s="57"/>
      <c r="O18" s="58"/>
      <c r="P18" s="59">
        <f>P16+P17</f>
        <v>0</v>
      </c>
      <c r="S18" s="61"/>
    </row>
    <row r="19" spans="1:19" x14ac:dyDescent="0.2">
      <c r="M19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S17"/>
  <sheetViews>
    <sheetView view="pageBreakPreview" zoomScaleNormal="100" zoomScaleSheetLayoutView="100" workbookViewId="0">
      <selection activeCell="N23" sqref="N23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9" x14ac:dyDescent="0.2">
      <c r="A1" s="160" t="s">
        <v>418</v>
      </c>
      <c r="E1" s="4"/>
      <c r="L1" s="4"/>
      <c r="M1" s="1"/>
    </row>
    <row r="2" spans="1:19" x14ac:dyDescent="0.2">
      <c r="A2" s="160" t="e">
        <f>'6.7.2'!A2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19" x14ac:dyDescent="0.2">
      <c r="B3" s="67"/>
      <c r="C3" s="6"/>
      <c r="D3" s="5" t="s">
        <v>118</v>
      </c>
      <c r="E3" s="6"/>
      <c r="F3" s="6"/>
      <c r="H3" s="5"/>
      <c r="I3" s="5"/>
      <c r="J3" s="5"/>
      <c r="K3" s="5"/>
    </row>
    <row r="4" spans="1:19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9" x14ac:dyDescent="0.2">
      <c r="B5" s="66" t="s">
        <v>420</v>
      </c>
      <c r="E5" s="4"/>
      <c r="M5" s="1"/>
      <c r="N5" s="7" t="s">
        <v>8</v>
      </c>
      <c r="O5" s="8">
        <f>P16</f>
        <v>0</v>
      </c>
      <c r="P5" s="1" t="s">
        <v>86</v>
      </c>
    </row>
    <row r="6" spans="1:19" s="10" customFormat="1" ht="13.5" customHeigh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9" s="10" customFormat="1" ht="90.7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9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9" s="11" customFormat="1" x14ac:dyDescent="0.2">
      <c r="A9" s="120">
        <v>1</v>
      </c>
      <c r="B9" s="122" t="s">
        <v>84</v>
      </c>
      <c r="C9" s="60" t="s">
        <v>5</v>
      </c>
      <c r="D9" s="123"/>
      <c r="E9" s="284">
        <f>2112.45+19.43</f>
        <v>2131.8799999999997</v>
      </c>
      <c r="F9" s="76"/>
      <c r="G9" s="76"/>
      <c r="H9" s="12"/>
      <c r="I9" s="12"/>
      <c r="J9" s="12"/>
      <c r="K9" s="29"/>
      <c r="L9" s="29"/>
      <c r="M9" s="29"/>
      <c r="N9" s="29"/>
      <c r="O9" s="29"/>
      <c r="P9" s="29"/>
    </row>
    <row r="10" spans="1:19" s="11" customFormat="1" x14ac:dyDescent="0.2">
      <c r="A10" s="16"/>
      <c r="B10" s="24"/>
      <c r="C10" s="21"/>
      <c r="D10" s="21"/>
      <c r="E10" s="18"/>
      <c r="F10" s="76"/>
      <c r="G10" s="76"/>
      <c r="H10" s="229"/>
      <c r="I10" s="76"/>
      <c r="J10" s="29"/>
      <c r="K10" s="29"/>
      <c r="L10" s="29"/>
      <c r="M10" s="29"/>
      <c r="N10" s="29"/>
      <c r="O10" s="29"/>
      <c r="P10" s="29"/>
    </row>
    <row r="11" spans="1:19" x14ac:dyDescent="0.2">
      <c r="A11" s="25"/>
      <c r="B11" s="30"/>
      <c r="C11" s="31"/>
      <c r="D11" s="32"/>
      <c r="E11" s="27"/>
      <c r="F11" s="26"/>
      <c r="G11" s="33"/>
      <c r="H11" s="12"/>
      <c r="I11" s="28"/>
      <c r="J11" s="12"/>
      <c r="K11" s="29"/>
      <c r="L11" s="12"/>
      <c r="M11" s="12"/>
      <c r="N11" s="12"/>
      <c r="O11" s="12"/>
      <c r="P11" s="12"/>
    </row>
    <row r="12" spans="1:19" s="2" customFormat="1" x14ac:dyDescent="0.2">
      <c r="A12" s="25"/>
      <c r="B12" s="34"/>
      <c r="C12" s="24" t="s">
        <v>7</v>
      </c>
      <c r="D12" s="35"/>
      <c r="E12" s="36"/>
      <c r="F12" s="36"/>
      <c r="G12" s="36"/>
      <c r="H12" s="37"/>
      <c r="I12" s="36"/>
      <c r="J12" s="37"/>
      <c r="K12" s="37"/>
      <c r="L12" s="38">
        <f>SUM(L9:L11)</f>
        <v>0</v>
      </c>
      <c r="M12" s="38">
        <f>SUM(M9:M11)</f>
        <v>0</v>
      </c>
      <c r="N12" s="38">
        <f>SUM(N9:N11)</f>
        <v>0</v>
      </c>
      <c r="O12" s="38">
        <f>SUM(O9:O11)</f>
        <v>0</v>
      </c>
      <c r="P12" s="38">
        <f>SUM(P9:P11)</f>
        <v>0</v>
      </c>
      <c r="Q12" s="1"/>
    </row>
    <row r="13" spans="1:19" s="10" customFormat="1" x14ac:dyDescent="0.2">
      <c r="A13" s="13"/>
      <c r="B13" s="45" t="s">
        <v>9</v>
      </c>
      <c r="C13" s="46"/>
      <c r="D13" s="47"/>
      <c r="E13" s="15"/>
      <c r="F13" s="41"/>
      <c r="G13" s="42"/>
      <c r="H13" s="42"/>
      <c r="I13" s="41"/>
      <c r="J13" s="42"/>
      <c r="K13" s="48"/>
      <c r="L13" s="49">
        <f>SUM(L12:L12)</f>
        <v>0</v>
      </c>
      <c r="M13" s="49">
        <f>SUM(M12:M12)</f>
        <v>0</v>
      </c>
      <c r="N13" s="49">
        <f>SUM(N12:N12)</f>
        <v>0</v>
      </c>
      <c r="O13" s="49">
        <f>SUM(O12:O12)</f>
        <v>0</v>
      </c>
      <c r="P13" s="49">
        <f>SUM(P12:P12)</f>
        <v>0</v>
      </c>
    </row>
    <row r="14" spans="1:19" s="10" customFormat="1" x14ac:dyDescent="0.2">
      <c r="A14" s="13"/>
      <c r="B14" s="39"/>
      <c r="C14" s="14"/>
      <c r="D14" s="47"/>
      <c r="E14" s="15"/>
      <c r="F14" s="53"/>
      <c r="G14" s="54"/>
      <c r="H14" s="54"/>
      <c r="I14" s="53"/>
      <c r="J14" s="54"/>
      <c r="K14" s="55" t="s">
        <v>12</v>
      </c>
      <c r="L14" s="56"/>
      <c r="M14" s="57"/>
      <c r="N14" s="57"/>
      <c r="O14" s="58"/>
      <c r="P14" s="59">
        <f>SUM(P13:P13)</f>
        <v>0</v>
      </c>
    </row>
    <row r="15" spans="1:19" s="10" customFormat="1" x14ac:dyDescent="0.2">
      <c r="A15" s="13"/>
      <c r="B15" s="39"/>
      <c r="C15" s="14"/>
      <c r="D15" s="47"/>
      <c r="E15" s="15"/>
      <c r="F15" s="53"/>
      <c r="G15" s="54"/>
      <c r="H15" s="54"/>
      <c r="I15" s="53"/>
      <c r="J15" s="54"/>
      <c r="K15" s="55" t="s">
        <v>13</v>
      </c>
      <c r="L15" s="52"/>
      <c r="M15" s="52">
        <v>0.21</v>
      </c>
      <c r="N15" s="57"/>
      <c r="O15" s="58"/>
      <c r="P15" s="59">
        <f>P14*M15</f>
        <v>0</v>
      </c>
    </row>
    <row r="16" spans="1:19" s="10" customFormat="1" x14ac:dyDescent="0.2">
      <c r="A16" s="13"/>
      <c r="B16" s="39"/>
      <c r="C16" s="14"/>
      <c r="D16" s="47"/>
      <c r="E16" s="15"/>
      <c r="F16" s="53"/>
      <c r="G16" s="54"/>
      <c r="H16" s="54"/>
      <c r="I16" s="53"/>
      <c r="J16" s="54"/>
      <c r="K16" s="55" t="s">
        <v>14</v>
      </c>
      <c r="L16" s="56"/>
      <c r="M16" s="57"/>
      <c r="N16" s="57"/>
      <c r="O16" s="58"/>
      <c r="P16" s="59">
        <f>P14+P15</f>
        <v>0</v>
      </c>
      <c r="S16" s="61"/>
    </row>
    <row r="17" spans="13:13" x14ac:dyDescent="0.2">
      <c r="M17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S19"/>
  <sheetViews>
    <sheetView view="pageBreakPreview" zoomScale="115" zoomScaleNormal="85" zoomScaleSheetLayoutView="115" workbookViewId="0">
      <selection activeCell="N23" sqref="N23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7" x14ac:dyDescent="0.2">
      <c r="A1" s="160" t="s">
        <v>418</v>
      </c>
      <c r="E1" s="4"/>
      <c r="L1" s="4"/>
      <c r="M1" s="1"/>
    </row>
    <row r="2" spans="1:17" x14ac:dyDescent="0.2">
      <c r="A2" s="160" t="e">
        <f>'6.8.1'!A2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17" x14ac:dyDescent="0.2">
      <c r="B3" s="67"/>
      <c r="C3" s="6"/>
      <c r="D3" s="5" t="s">
        <v>119</v>
      </c>
      <c r="E3" s="6"/>
      <c r="F3" s="6"/>
      <c r="H3" s="5"/>
      <c r="I3" s="5"/>
      <c r="J3" s="5"/>
      <c r="K3" s="5"/>
    </row>
    <row r="4" spans="1:17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7" x14ac:dyDescent="0.2">
      <c r="B5" s="66" t="s">
        <v>420</v>
      </c>
      <c r="E5" s="4"/>
      <c r="M5" s="1"/>
      <c r="N5" s="7" t="s">
        <v>8</v>
      </c>
      <c r="O5" s="8">
        <f>P18</f>
        <v>0</v>
      </c>
      <c r="P5" s="1" t="s">
        <v>86</v>
      </c>
    </row>
    <row r="6" spans="1:17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7" s="10" customFormat="1" ht="76.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7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7" s="11" customFormat="1" x14ac:dyDescent="0.2">
      <c r="A9" s="16"/>
      <c r="B9" s="24"/>
      <c r="C9" s="21"/>
      <c r="D9" s="21"/>
      <c r="E9" s="18"/>
      <c r="F9" s="12"/>
      <c r="G9" s="19"/>
      <c r="H9" s="12"/>
      <c r="I9" s="12"/>
      <c r="J9" s="12"/>
      <c r="K9" s="12"/>
      <c r="L9" s="12"/>
      <c r="M9" s="12"/>
      <c r="N9" s="12"/>
      <c r="O9" s="12"/>
      <c r="P9" s="12"/>
    </row>
    <row r="10" spans="1:17" s="11" customFormat="1" x14ac:dyDescent="0.2">
      <c r="A10" s="16">
        <v>1</v>
      </c>
      <c r="B10" s="84" t="s">
        <v>501</v>
      </c>
      <c r="C10" s="21" t="s">
        <v>5</v>
      </c>
      <c r="D10" s="21"/>
      <c r="E10" s="284">
        <f>E12-540</f>
        <v>1561.4899999999998</v>
      </c>
      <c r="F10" s="76"/>
      <c r="G10" s="76"/>
      <c r="H10" s="12"/>
      <c r="I10" s="12"/>
      <c r="J10" s="12"/>
      <c r="K10" s="29"/>
      <c r="L10" s="29"/>
      <c r="M10" s="29"/>
      <c r="N10" s="29"/>
      <c r="O10" s="29"/>
      <c r="P10" s="29"/>
    </row>
    <row r="11" spans="1:17" s="11" customFormat="1" x14ac:dyDescent="0.2">
      <c r="A11" s="16"/>
      <c r="B11" s="84"/>
      <c r="C11" s="21"/>
      <c r="D11" s="21"/>
      <c r="E11" s="18"/>
      <c r="F11" s="76"/>
      <c r="G11" s="76"/>
      <c r="H11" s="12"/>
      <c r="I11" s="12"/>
      <c r="J11" s="12"/>
      <c r="K11" s="29"/>
      <c r="L11" s="29"/>
      <c r="M11" s="29"/>
      <c r="N11" s="29"/>
      <c r="O11" s="29"/>
      <c r="P11" s="29"/>
    </row>
    <row r="12" spans="1:17" s="11" customFormat="1" x14ac:dyDescent="0.2">
      <c r="A12" s="16"/>
      <c r="B12" s="84" t="s">
        <v>502</v>
      </c>
      <c r="C12" s="21" t="s">
        <v>5</v>
      </c>
      <c r="D12" s="21"/>
      <c r="E12" s="284">
        <f>2270.49-'6.8.3'!E9</f>
        <v>2101.4899999999998</v>
      </c>
      <c r="F12" s="76"/>
      <c r="G12" s="76"/>
      <c r="H12" s="12"/>
      <c r="I12" s="12"/>
      <c r="J12" s="12"/>
      <c r="K12" s="29"/>
      <c r="L12" s="29"/>
      <c r="M12" s="29"/>
      <c r="N12" s="29"/>
      <c r="O12" s="29"/>
      <c r="P12" s="29"/>
    </row>
    <row r="13" spans="1:17" s="11" customFormat="1" x14ac:dyDescent="0.2">
      <c r="A13" s="16"/>
      <c r="B13" s="84"/>
      <c r="C13" s="21"/>
      <c r="D13" s="21"/>
      <c r="E13" s="18"/>
      <c r="F13" s="76"/>
      <c r="G13" s="76"/>
      <c r="H13" s="12"/>
      <c r="I13" s="12"/>
      <c r="J13" s="12"/>
      <c r="K13" s="29"/>
      <c r="L13" s="29"/>
      <c r="M13" s="29"/>
      <c r="N13" s="29"/>
      <c r="O13" s="29"/>
      <c r="P13" s="29"/>
    </row>
    <row r="14" spans="1:17" s="2" customFormat="1" x14ac:dyDescent="0.2">
      <c r="A14" s="25"/>
      <c r="B14" s="34"/>
      <c r="C14" s="24" t="s">
        <v>7</v>
      </c>
      <c r="D14" s="35"/>
      <c r="E14" s="36"/>
      <c r="F14" s="36"/>
      <c r="G14" s="36"/>
      <c r="H14" s="37"/>
      <c r="I14" s="36"/>
      <c r="J14" s="37"/>
      <c r="K14" s="37"/>
      <c r="L14" s="38">
        <f>SUM(L9:L13)</f>
        <v>0</v>
      </c>
      <c r="M14" s="38">
        <f>SUM(M9:M13)</f>
        <v>0</v>
      </c>
      <c r="N14" s="38">
        <f>SUM(N9:N13)</f>
        <v>0</v>
      </c>
      <c r="O14" s="38">
        <f>SUM(O9:O13)</f>
        <v>0</v>
      </c>
      <c r="P14" s="38">
        <f>SUM(P9:P13)</f>
        <v>0</v>
      </c>
      <c r="Q14" s="1"/>
    </row>
    <row r="15" spans="1:17" s="10" customFormat="1" x14ac:dyDescent="0.2">
      <c r="A15" s="13"/>
      <c r="B15" s="45" t="s">
        <v>9</v>
      </c>
      <c r="C15" s="46"/>
      <c r="D15" s="47"/>
      <c r="E15" s="15"/>
      <c r="F15" s="41"/>
      <c r="G15" s="42"/>
      <c r="H15" s="42"/>
      <c r="I15" s="41"/>
      <c r="J15" s="42"/>
      <c r="K15" s="48"/>
      <c r="L15" s="49">
        <f>SUM(L14:L14)</f>
        <v>0</v>
      </c>
      <c r="M15" s="49">
        <f>SUM(M14:M14)</f>
        <v>0</v>
      </c>
      <c r="N15" s="49">
        <f>SUM(N14:N14)</f>
        <v>0</v>
      </c>
      <c r="O15" s="49">
        <f>SUM(O14:O14)</f>
        <v>0</v>
      </c>
      <c r="P15" s="49">
        <f>SUM(P14:P14)</f>
        <v>0</v>
      </c>
    </row>
    <row r="16" spans="1:17" s="10" customFormat="1" x14ac:dyDescent="0.2">
      <c r="A16" s="13"/>
      <c r="B16" s="39"/>
      <c r="C16" s="14"/>
      <c r="D16" s="40"/>
      <c r="E16" s="15"/>
      <c r="F16" s="53"/>
      <c r="G16" s="54"/>
      <c r="H16" s="54"/>
      <c r="I16" s="53"/>
      <c r="J16" s="54"/>
      <c r="K16" s="55" t="s">
        <v>12</v>
      </c>
      <c r="L16" s="56"/>
      <c r="M16" s="57"/>
      <c r="N16" s="57"/>
      <c r="O16" s="58"/>
      <c r="P16" s="59">
        <f>SUM(P15:P15)</f>
        <v>0</v>
      </c>
    </row>
    <row r="17" spans="1:19" s="10" customFormat="1" x14ac:dyDescent="0.2">
      <c r="A17" s="13"/>
      <c r="B17" s="39"/>
      <c r="C17" s="14"/>
      <c r="D17" s="47"/>
      <c r="E17" s="15"/>
      <c r="F17" s="53"/>
      <c r="G17" s="54"/>
      <c r="H17" s="54"/>
      <c r="I17" s="53"/>
      <c r="J17" s="54"/>
      <c r="K17" s="55" t="s">
        <v>13</v>
      </c>
      <c r="L17" s="52"/>
      <c r="M17" s="52">
        <v>0.21</v>
      </c>
      <c r="N17" s="57"/>
      <c r="O17" s="58"/>
      <c r="P17" s="59">
        <f>P16*M17</f>
        <v>0</v>
      </c>
    </row>
    <row r="18" spans="1:19" s="10" customFormat="1" x14ac:dyDescent="0.2">
      <c r="A18" s="13"/>
      <c r="B18" s="39"/>
      <c r="C18" s="14"/>
      <c r="D18" s="47"/>
      <c r="E18" s="15"/>
      <c r="F18" s="53"/>
      <c r="G18" s="54"/>
      <c r="H18" s="54"/>
      <c r="I18" s="53"/>
      <c r="J18" s="54"/>
      <c r="K18" s="55" t="s">
        <v>14</v>
      </c>
      <c r="L18" s="56"/>
      <c r="M18" s="57"/>
      <c r="N18" s="57"/>
      <c r="O18" s="58"/>
      <c r="P18" s="59">
        <f>P16+P17</f>
        <v>0</v>
      </c>
      <c r="S18" s="61"/>
    </row>
    <row r="19" spans="1:19" x14ac:dyDescent="0.2">
      <c r="M19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S20"/>
  <sheetViews>
    <sheetView view="pageBreakPreview" zoomScaleNormal="85" zoomScaleSheetLayoutView="100" workbookViewId="0">
      <selection activeCell="N23" sqref="N23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7" x14ac:dyDescent="0.2">
      <c r="A1" s="160" t="s">
        <v>418</v>
      </c>
      <c r="E1" s="4"/>
      <c r="L1" s="4"/>
      <c r="M1" s="1"/>
    </row>
    <row r="2" spans="1:17" x14ac:dyDescent="0.2">
      <c r="A2" s="160" t="e">
        <f>'6.8.2'!A2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17" x14ac:dyDescent="0.2">
      <c r="B3" s="67"/>
      <c r="C3" s="6"/>
      <c r="D3" s="5" t="s">
        <v>159</v>
      </c>
      <c r="E3" s="6"/>
      <c r="F3" s="6"/>
      <c r="H3" s="5"/>
      <c r="I3" s="5"/>
      <c r="J3" s="5"/>
      <c r="K3" s="5"/>
    </row>
    <row r="4" spans="1:17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7" x14ac:dyDescent="0.2">
      <c r="B5" s="66" t="s">
        <v>420</v>
      </c>
      <c r="E5" s="4"/>
      <c r="M5" s="1"/>
      <c r="N5" s="7" t="s">
        <v>8</v>
      </c>
      <c r="O5" s="8">
        <f>P19</f>
        <v>0</v>
      </c>
      <c r="P5" s="1" t="s">
        <v>86</v>
      </c>
    </row>
    <row r="6" spans="1:17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7" s="10" customFormat="1" ht="90.7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7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7" s="11" customFormat="1" x14ac:dyDescent="0.2">
      <c r="A9" s="120">
        <v>1</v>
      </c>
      <c r="B9" s="122" t="s">
        <v>83</v>
      </c>
      <c r="C9" s="60" t="s">
        <v>5</v>
      </c>
      <c r="D9" s="123"/>
      <c r="E9" s="284">
        <v>169</v>
      </c>
      <c r="F9" s="76"/>
      <c r="G9" s="76"/>
      <c r="H9" s="12"/>
      <c r="I9" s="12"/>
      <c r="J9" s="12"/>
      <c r="K9" s="29"/>
      <c r="L9" s="29"/>
      <c r="M9" s="29"/>
      <c r="N9" s="29"/>
      <c r="O9" s="29"/>
      <c r="P9" s="29"/>
    </row>
    <row r="10" spans="1:17" s="11" customFormat="1" ht="38.25" x14ac:dyDescent="0.2">
      <c r="A10" s="120"/>
      <c r="B10" s="20" t="s">
        <v>497</v>
      </c>
      <c r="C10" s="21" t="s">
        <v>5</v>
      </c>
      <c r="D10" s="17">
        <v>1.08</v>
      </c>
      <c r="E10" s="284">
        <f>E9*D10</f>
        <v>182.52</v>
      </c>
      <c r="F10" s="76"/>
      <c r="G10" s="76"/>
      <c r="H10" s="76"/>
      <c r="I10" s="63"/>
      <c r="J10" s="77"/>
      <c r="K10" s="29"/>
      <c r="L10" s="29"/>
      <c r="M10" s="29"/>
      <c r="N10" s="29"/>
      <c r="O10" s="29"/>
      <c r="P10" s="29"/>
    </row>
    <row r="11" spans="1:17" s="11" customFormat="1" x14ac:dyDescent="0.2">
      <c r="A11" s="120"/>
      <c r="B11" s="20" t="s">
        <v>498</v>
      </c>
      <c r="C11" s="21" t="s">
        <v>15</v>
      </c>
      <c r="D11" s="17">
        <v>4</v>
      </c>
      <c r="E11" s="284">
        <f>E9*D11</f>
        <v>676</v>
      </c>
      <c r="F11" s="76"/>
      <c r="G11" s="76"/>
      <c r="H11" s="76"/>
      <c r="I11" s="233"/>
      <c r="J11" s="77"/>
      <c r="K11" s="29"/>
      <c r="L11" s="29"/>
      <c r="M11" s="29"/>
      <c r="N11" s="29"/>
      <c r="O11" s="29"/>
      <c r="P11" s="29"/>
    </row>
    <row r="12" spans="1:17" s="11" customFormat="1" x14ac:dyDescent="0.2">
      <c r="A12" s="120"/>
      <c r="B12" s="20" t="s">
        <v>499</v>
      </c>
      <c r="C12" s="21" t="s">
        <v>67</v>
      </c>
      <c r="D12" s="234">
        <v>10</v>
      </c>
      <c r="E12" s="294">
        <f>E9*D12</f>
        <v>1690</v>
      </c>
      <c r="F12" s="76"/>
      <c r="G12" s="76"/>
      <c r="H12" s="76"/>
      <c r="I12" s="233"/>
      <c r="J12" s="77"/>
      <c r="K12" s="29"/>
      <c r="L12" s="29"/>
      <c r="M12" s="29"/>
      <c r="N12" s="29"/>
      <c r="O12" s="29"/>
      <c r="P12" s="29"/>
    </row>
    <row r="13" spans="1:17" s="11" customFormat="1" x14ac:dyDescent="0.2">
      <c r="A13" s="16"/>
      <c r="B13" s="20" t="s">
        <v>500</v>
      </c>
      <c r="C13" s="21" t="s">
        <v>15</v>
      </c>
      <c r="D13" s="17">
        <v>1</v>
      </c>
      <c r="E13" s="284">
        <f>E9*D13</f>
        <v>169</v>
      </c>
      <c r="F13" s="76"/>
      <c r="G13" s="76"/>
      <c r="H13" s="76"/>
      <c r="I13" s="233"/>
      <c r="J13" s="77"/>
      <c r="K13" s="29"/>
      <c r="L13" s="29"/>
      <c r="M13" s="29"/>
      <c r="N13" s="29"/>
      <c r="O13" s="29"/>
      <c r="P13" s="29"/>
    </row>
    <row r="14" spans="1:17" x14ac:dyDescent="0.2">
      <c r="A14" s="25"/>
      <c r="B14" s="30"/>
      <c r="C14" s="31"/>
      <c r="D14" s="32"/>
      <c r="E14" s="27"/>
      <c r="F14" s="26"/>
      <c r="G14" s="33"/>
      <c r="H14" s="12"/>
      <c r="I14" s="28"/>
      <c r="J14" s="12"/>
      <c r="K14" s="29"/>
      <c r="L14" s="12"/>
      <c r="M14" s="12"/>
      <c r="N14" s="12"/>
      <c r="O14" s="12"/>
      <c r="P14" s="12"/>
    </row>
    <row r="15" spans="1:17" s="2" customFormat="1" x14ac:dyDescent="0.2">
      <c r="A15" s="25"/>
      <c r="B15" s="34"/>
      <c r="C15" s="24" t="s">
        <v>7</v>
      </c>
      <c r="D15" s="35"/>
      <c r="E15" s="36"/>
      <c r="F15" s="36"/>
      <c r="G15" s="36"/>
      <c r="H15" s="37"/>
      <c r="I15" s="36"/>
      <c r="J15" s="37"/>
      <c r="K15" s="37"/>
      <c r="L15" s="38">
        <f>SUM(L9:L14)</f>
        <v>0</v>
      </c>
      <c r="M15" s="38">
        <f>SUM(M9:M14)</f>
        <v>0</v>
      </c>
      <c r="N15" s="38">
        <f>SUM(N9:N14)</f>
        <v>0</v>
      </c>
      <c r="O15" s="38">
        <f>SUM(O9:O14)</f>
        <v>0</v>
      </c>
      <c r="P15" s="38">
        <f>SUM(P9:P14)</f>
        <v>0</v>
      </c>
      <c r="Q15" s="1"/>
    </row>
    <row r="16" spans="1:17" s="10" customFormat="1" x14ac:dyDescent="0.2">
      <c r="A16" s="13"/>
      <c r="B16" s="45" t="s">
        <v>9</v>
      </c>
      <c r="C16" s="46"/>
      <c r="D16" s="47"/>
      <c r="E16" s="15"/>
      <c r="F16" s="41"/>
      <c r="G16" s="42"/>
      <c r="H16" s="42"/>
      <c r="I16" s="41"/>
      <c r="J16" s="42"/>
      <c r="K16" s="48"/>
      <c r="L16" s="49">
        <f>SUM(L15:L15)</f>
        <v>0</v>
      </c>
      <c r="M16" s="49">
        <f>SUM(M15:M15)</f>
        <v>0</v>
      </c>
      <c r="N16" s="49">
        <f>SUM(N15:N15)</f>
        <v>0</v>
      </c>
      <c r="O16" s="49">
        <f>SUM(O15:O15)</f>
        <v>0</v>
      </c>
      <c r="P16" s="49">
        <f>SUM(P15:P15)</f>
        <v>0</v>
      </c>
    </row>
    <row r="17" spans="1:19" s="10" customFormat="1" x14ac:dyDescent="0.2">
      <c r="A17" s="13"/>
      <c r="B17" s="39"/>
      <c r="C17" s="14"/>
      <c r="D17" s="47"/>
      <c r="E17" s="15"/>
      <c r="F17" s="53"/>
      <c r="G17" s="54"/>
      <c r="H17" s="54"/>
      <c r="I17" s="53"/>
      <c r="J17" s="54"/>
      <c r="K17" s="55" t="s">
        <v>12</v>
      </c>
      <c r="L17" s="56"/>
      <c r="M17" s="59">
        <f>SUM(M16:M16)</f>
        <v>0</v>
      </c>
      <c r="N17" s="59">
        <f>SUM(N16:N16)</f>
        <v>0</v>
      </c>
      <c r="O17" s="59">
        <f>SUM(O16:O16)</f>
        <v>0</v>
      </c>
      <c r="P17" s="59">
        <f>SUM(P16:P16)</f>
        <v>0</v>
      </c>
    </row>
    <row r="18" spans="1:19" s="10" customFormat="1" x14ac:dyDescent="0.2">
      <c r="A18" s="13"/>
      <c r="B18" s="39"/>
      <c r="C18" s="14"/>
      <c r="D18" s="47"/>
      <c r="E18" s="15"/>
      <c r="F18" s="53"/>
      <c r="G18" s="54"/>
      <c r="H18" s="54"/>
      <c r="I18" s="53"/>
      <c r="J18" s="54"/>
      <c r="K18" s="55" t="s">
        <v>13</v>
      </c>
      <c r="L18" s="52"/>
      <c r="M18" s="52">
        <v>0.21</v>
      </c>
      <c r="N18" s="57"/>
      <c r="O18" s="58"/>
      <c r="P18" s="59">
        <f>P17*M18</f>
        <v>0</v>
      </c>
    </row>
    <row r="19" spans="1:19" s="10" customFormat="1" x14ac:dyDescent="0.2">
      <c r="A19" s="13"/>
      <c r="B19" s="39"/>
      <c r="C19" s="14"/>
      <c r="D19" s="47"/>
      <c r="E19" s="15"/>
      <c r="F19" s="53"/>
      <c r="G19" s="54"/>
      <c r="H19" s="54"/>
      <c r="I19" s="53"/>
      <c r="J19" s="54"/>
      <c r="K19" s="55" t="s">
        <v>14</v>
      </c>
      <c r="L19" s="56"/>
      <c r="M19" s="57"/>
      <c r="N19" s="57"/>
      <c r="O19" s="58"/>
      <c r="P19" s="59">
        <f>P17+P18</f>
        <v>0</v>
      </c>
      <c r="S19" s="61"/>
    </row>
    <row r="20" spans="1:19" x14ac:dyDescent="0.2">
      <c r="M20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T23"/>
  <sheetViews>
    <sheetView view="pageBreakPreview" zoomScaleNormal="100" zoomScaleSheetLayoutView="100" workbookViewId="0">
      <selection activeCell="N23" sqref="N23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'6.8.3'!A2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174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P22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96.7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10" customFormat="1" x14ac:dyDescent="0.2">
      <c r="A9" s="16"/>
      <c r="B9" s="20"/>
      <c r="C9" s="21"/>
      <c r="D9" s="17"/>
      <c r="E9" s="18"/>
      <c r="F9" s="76"/>
      <c r="G9" s="76"/>
      <c r="H9" s="12"/>
      <c r="I9" s="12"/>
      <c r="J9" s="12"/>
      <c r="K9" s="29"/>
      <c r="L9" s="29"/>
      <c r="M9" s="29"/>
      <c r="N9" s="29"/>
      <c r="O9" s="29"/>
      <c r="P9" s="29"/>
    </row>
    <row r="10" spans="1:20" s="10" customFormat="1" x14ac:dyDescent="0.2">
      <c r="A10" s="16">
        <v>1</v>
      </c>
      <c r="B10" s="84" t="s">
        <v>284</v>
      </c>
      <c r="C10" s="21" t="s">
        <v>5</v>
      </c>
      <c r="D10" s="17"/>
      <c r="E10" s="226">
        <v>1928</v>
      </c>
      <c r="F10" s="76"/>
      <c r="G10" s="76"/>
      <c r="H10" s="76"/>
      <c r="I10" s="36"/>
      <c r="J10" s="77"/>
      <c r="K10" s="29"/>
      <c r="L10" s="29"/>
      <c r="M10" s="29"/>
      <c r="N10" s="29"/>
      <c r="O10" s="29"/>
      <c r="P10" s="29"/>
      <c r="R10" s="11"/>
      <c r="S10" s="11"/>
      <c r="T10" s="11"/>
    </row>
    <row r="11" spans="1:20" s="10" customFormat="1" x14ac:dyDescent="0.2">
      <c r="A11" s="16"/>
      <c r="B11" s="84" t="s">
        <v>504</v>
      </c>
      <c r="C11" s="21" t="s">
        <v>5</v>
      </c>
      <c r="D11" s="17"/>
      <c r="E11" s="284">
        <v>1910.04</v>
      </c>
      <c r="F11" s="76"/>
      <c r="G11" s="76"/>
      <c r="H11" s="12"/>
      <c r="I11" s="63"/>
      <c r="J11" s="12"/>
      <c r="K11" s="29"/>
      <c r="L11" s="29"/>
      <c r="M11" s="29"/>
      <c r="N11" s="29"/>
      <c r="O11" s="29"/>
      <c r="P11" s="29"/>
      <c r="R11" s="11"/>
      <c r="S11" s="11"/>
      <c r="T11" s="11"/>
    </row>
    <row r="12" spans="1:20" s="10" customFormat="1" ht="25.5" x14ac:dyDescent="0.2">
      <c r="A12" s="16"/>
      <c r="B12" s="20" t="s">
        <v>503</v>
      </c>
      <c r="C12" s="21" t="s">
        <v>5</v>
      </c>
      <c r="D12" s="17">
        <v>1.06</v>
      </c>
      <c r="E12" s="284">
        <f>E11*D12</f>
        <v>2024.6424</v>
      </c>
      <c r="F12" s="76"/>
      <c r="G12" s="76"/>
      <c r="H12" s="76"/>
      <c r="I12" s="63"/>
      <c r="J12" s="77"/>
      <c r="K12" s="29"/>
      <c r="L12" s="29"/>
      <c r="M12" s="29"/>
      <c r="N12" s="29"/>
      <c r="O12" s="29"/>
      <c r="P12" s="29"/>
      <c r="R12" s="11"/>
      <c r="S12" s="11"/>
      <c r="T12" s="11"/>
    </row>
    <row r="13" spans="1:20" s="10" customFormat="1" x14ac:dyDescent="0.2">
      <c r="A13" s="16"/>
      <c r="B13" s="20" t="s">
        <v>498</v>
      </c>
      <c r="C13" s="21" t="s">
        <v>15</v>
      </c>
      <c r="D13" s="17">
        <v>4</v>
      </c>
      <c r="E13" s="284">
        <f>E11*D13</f>
        <v>7640.16</v>
      </c>
      <c r="F13" s="76"/>
      <c r="G13" s="76"/>
      <c r="H13" s="76"/>
      <c r="I13" s="233"/>
      <c r="J13" s="77"/>
      <c r="K13" s="29"/>
      <c r="L13" s="29"/>
      <c r="M13" s="29"/>
      <c r="N13" s="29"/>
      <c r="O13" s="29"/>
      <c r="P13" s="29"/>
      <c r="R13" s="11"/>
      <c r="S13" s="11"/>
      <c r="T13" s="11"/>
    </row>
    <row r="14" spans="1:20" s="10" customFormat="1" x14ac:dyDescent="0.2">
      <c r="A14" s="16"/>
      <c r="B14" s="20" t="s">
        <v>499</v>
      </c>
      <c r="C14" s="21" t="s">
        <v>67</v>
      </c>
      <c r="D14" s="234">
        <v>10</v>
      </c>
      <c r="E14" s="294">
        <f>E11*D14</f>
        <v>19100.400000000001</v>
      </c>
      <c r="F14" s="76"/>
      <c r="G14" s="76"/>
      <c r="H14" s="76"/>
      <c r="I14" s="233"/>
      <c r="J14" s="77"/>
      <c r="K14" s="29"/>
      <c r="L14" s="29"/>
      <c r="M14" s="29"/>
      <c r="N14" s="29"/>
      <c r="O14" s="29"/>
      <c r="P14" s="29"/>
      <c r="R14" s="11"/>
      <c r="S14" s="11"/>
      <c r="T14" s="11"/>
    </row>
    <row r="15" spans="1:20" s="10" customFormat="1" x14ac:dyDescent="0.2">
      <c r="A15" s="16"/>
      <c r="B15" s="20" t="s">
        <v>500</v>
      </c>
      <c r="C15" s="21" t="s">
        <v>15</v>
      </c>
      <c r="D15" s="17">
        <v>1</v>
      </c>
      <c r="E15" s="284">
        <f>E11*D15</f>
        <v>1910.04</v>
      </c>
      <c r="F15" s="76"/>
      <c r="G15" s="76"/>
      <c r="H15" s="76"/>
      <c r="I15" s="233"/>
      <c r="J15" s="77"/>
      <c r="K15" s="29"/>
      <c r="L15" s="29"/>
      <c r="M15" s="29"/>
      <c r="N15" s="29"/>
      <c r="O15" s="29"/>
      <c r="P15" s="29"/>
      <c r="R15" s="11"/>
      <c r="S15" s="11"/>
      <c r="T15" s="11"/>
    </row>
    <row r="16" spans="1:20" s="10" customFormat="1" x14ac:dyDescent="0.2">
      <c r="A16" s="16"/>
      <c r="B16" s="84" t="s">
        <v>505</v>
      </c>
      <c r="C16" s="21" t="s">
        <v>16</v>
      </c>
      <c r="D16" s="17">
        <v>1</v>
      </c>
      <c r="E16" s="284">
        <v>1</v>
      </c>
      <c r="F16" s="76"/>
      <c r="G16" s="76"/>
      <c r="H16" s="76"/>
      <c r="I16" s="36"/>
      <c r="J16" s="77"/>
      <c r="K16" s="29"/>
      <c r="L16" s="29"/>
      <c r="M16" s="29"/>
      <c r="N16" s="29"/>
      <c r="O16" s="29"/>
      <c r="P16" s="29"/>
      <c r="R16" s="11"/>
      <c r="S16" s="11"/>
      <c r="T16" s="11"/>
    </row>
    <row r="17" spans="1:19" s="11" customFormat="1" x14ac:dyDescent="0.2">
      <c r="A17" s="16"/>
      <c r="B17" s="24"/>
      <c r="C17" s="21"/>
      <c r="D17" s="21"/>
      <c r="E17" s="18"/>
      <c r="F17" s="76"/>
      <c r="G17" s="76"/>
      <c r="H17" s="12"/>
      <c r="I17" s="36"/>
      <c r="J17" s="12"/>
      <c r="K17" s="29"/>
      <c r="L17" s="29"/>
      <c r="M17" s="29"/>
      <c r="N17" s="29"/>
      <c r="O17" s="29"/>
      <c r="P17" s="29"/>
    </row>
    <row r="18" spans="1:19" s="2" customFormat="1" x14ac:dyDescent="0.2">
      <c r="A18" s="25"/>
      <c r="B18" s="34"/>
      <c r="C18" s="24" t="s">
        <v>7</v>
      </c>
      <c r="D18" s="35"/>
      <c r="E18" s="36"/>
      <c r="F18" s="36"/>
      <c r="G18" s="36"/>
      <c r="H18" s="37"/>
      <c r="I18" s="36"/>
      <c r="J18" s="37"/>
      <c r="K18" s="37"/>
      <c r="L18" s="38">
        <f>SUM(L9:L17)</f>
        <v>0</v>
      </c>
      <c r="M18" s="38">
        <f>SUM(M9:M17)</f>
        <v>0</v>
      </c>
      <c r="N18" s="38">
        <f>SUM(N9:N17)</f>
        <v>0</v>
      </c>
      <c r="O18" s="38">
        <f>SUM(O9:O17)</f>
        <v>0</v>
      </c>
      <c r="P18" s="38">
        <f>SUM(P9:P17)</f>
        <v>0</v>
      </c>
      <c r="Q18" s="1"/>
    </row>
    <row r="19" spans="1:19" s="10" customFormat="1" x14ac:dyDescent="0.2">
      <c r="A19" s="13"/>
      <c r="B19" s="45" t="s">
        <v>9</v>
      </c>
      <c r="C19" s="46"/>
      <c r="D19" s="47"/>
      <c r="E19" s="15"/>
      <c r="F19" s="41"/>
      <c r="G19" s="42"/>
      <c r="H19" s="42"/>
      <c r="I19" s="41"/>
      <c r="J19" s="42"/>
      <c r="K19" s="48"/>
      <c r="L19" s="49">
        <f>SUM(L18:L18)</f>
        <v>0</v>
      </c>
      <c r="M19" s="49">
        <f>SUM(M18:M18)</f>
        <v>0</v>
      </c>
      <c r="N19" s="49">
        <f>SUM(N18:N18)</f>
        <v>0</v>
      </c>
      <c r="O19" s="49">
        <f>SUM(O18:O18)</f>
        <v>0</v>
      </c>
      <c r="P19" s="49">
        <f>SUM(P18:P18)</f>
        <v>0</v>
      </c>
    </row>
    <row r="20" spans="1:19" s="10" customFormat="1" x14ac:dyDescent="0.2">
      <c r="A20" s="13"/>
      <c r="B20" s="39"/>
      <c r="C20" s="14"/>
      <c r="D20" s="47"/>
      <c r="E20" s="15"/>
      <c r="F20" s="53"/>
      <c r="G20" s="54"/>
      <c r="H20" s="54"/>
      <c r="I20" s="53"/>
      <c r="J20" s="54"/>
      <c r="K20" s="55" t="s">
        <v>12</v>
      </c>
      <c r="L20" s="56"/>
      <c r="M20" s="57"/>
      <c r="N20" s="57"/>
      <c r="O20" s="58"/>
      <c r="P20" s="59">
        <f>SUM(P19:P19)</f>
        <v>0</v>
      </c>
    </row>
    <row r="21" spans="1:19" s="10" customFormat="1" x14ac:dyDescent="0.2">
      <c r="A21" s="13"/>
      <c r="B21" s="39"/>
      <c r="C21" s="14"/>
      <c r="D21" s="47"/>
      <c r="E21" s="15"/>
      <c r="F21" s="53"/>
      <c r="G21" s="54"/>
      <c r="H21" s="54"/>
      <c r="I21" s="53"/>
      <c r="J21" s="54"/>
      <c r="K21" s="55" t="s">
        <v>13</v>
      </c>
      <c r="L21" s="52"/>
      <c r="M21" s="52">
        <v>0.21</v>
      </c>
      <c r="N21" s="57"/>
      <c r="O21" s="58"/>
      <c r="P21" s="59">
        <f>P20*M21</f>
        <v>0</v>
      </c>
    </row>
    <row r="22" spans="1:19" s="10" customFormat="1" x14ac:dyDescent="0.2">
      <c r="A22" s="13"/>
      <c r="B22" s="39"/>
      <c r="C22" s="14"/>
      <c r="D22" s="47"/>
      <c r="E22" s="15"/>
      <c r="F22" s="53"/>
      <c r="G22" s="54"/>
      <c r="H22" s="54"/>
      <c r="I22" s="53"/>
      <c r="J22" s="54"/>
      <c r="K22" s="55" t="s">
        <v>14</v>
      </c>
      <c r="L22" s="56"/>
      <c r="M22" s="57"/>
      <c r="N22" s="57"/>
      <c r="O22" s="58"/>
      <c r="P22" s="59">
        <f>P20+P21</f>
        <v>0</v>
      </c>
      <c r="S22" s="61"/>
    </row>
    <row r="23" spans="1:19" x14ac:dyDescent="0.2">
      <c r="M23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T23"/>
  <sheetViews>
    <sheetView view="pageBreakPreview" zoomScaleNormal="100" zoomScaleSheetLayoutView="100" workbookViewId="0">
      <selection activeCell="N23" sqref="N23"/>
    </sheetView>
  </sheetViews>
  <sheetFormatPr defaultColWidth="9.140625" defaultRowHeight="12.75" x14ac:dyDescent="0.2"/>
  <cols>
    <col min="1" max="1" width="3.42578125" style="3" customWidth="1"/>
    <col min="2" max="2" width="56.14062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'6.9.1.1'!A2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174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P22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90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10" customFormat="1" x14ac:dyDescent="0.2">
      <c r="A9" s="16"/>
      <c r="B9" s="20"/>
      <c r="C9" s="21"/>
      <c r="D9" s="17"/>
      <c r="E9" s="18"/>
      <c r="F9" s="62"/>
      <c r="G9" s="19"/>
      <c r="H9" s="76"/>
      <c r="I9" s="12"/>
      <c r="J9" s="77"/>
      <c r="K9" s="77"/>
      <c r="L9" s="77"/>
      <c r="M9" s="77"/>
      <c r="N9" s="77"/>
      <c r="O9" s="77"/>
      <c r="P9" s="77"/>
    </row>
    <row r="10" spans="1:20" s="10" customFormat="1" x14ac:dyDescent="0.2">
      <c r="A10" s="16">
        <v>1</v>
      </c>
      <c r="B10" s="84" t="s">
        <v>284</v>
      </c>
      <c r="C10" s="21" t="s">
        <v>5</v>
      </c>
      <c r="D10" s="17"/>
      <c r="E10" s="226">
        <v>1928</v>
      </c>
      <c r="F10" s="76"/>
      <c r="G10" s="76"/>
      <c r="H10" s="76"/>
      <c r="I10" s="36"/>
      <c r="J10" s="77"/>
      <c r="K10" s="29"/>
      <c r="L10" s="29"/>
      <c r="M10" s="29"/>
      <c r="N10" s="29"/>
      <c r="O10" s="29"/>
      <c r="P10" s="29"/>
      <c r="R10" s="11"/>
      <c r="S10" s="11"/>
      <c r="T10" s="11"/>
    </row>
    <row r="11" spans="1:20" s="10" customFormat="1" x14ac:dyDescent="0.2">
      <c r="A11" s="16">
        <v>2</v>
      </c>
      <c r="B11" s="84" t="s">
        <v>504</v>
      </c>
      <c r="C11" s="21" t="s">
        <v>5</v>
      </c>
      <c r="D11" s="17"/>
      <c r="E11" s="284">
        <v>1910.04</v>
      </c>
      <c r="F11" s="76"/>
      <c r="G11" s="76"/>
      <c r="H11" s="12"/>
      <c r="I11" s="63"/>
      <c r="J11" s="12"/>
      <c r="K11" s="29"/>
      <c r="L11" s="29"/>
      <c r="M11" s="29"/>
      <c r="N11" s="29"/>
      <c r="O11" s="29"/>
      <c r="P11" s="29"/>
      <c r="R11" s="11"/>
      <c r="S11" s="11"/>
      <c r="T11" s="11"/>
    </row>
    <row r="12" spans="1:20" s="10" customFormat="1" ht="25.5" x14ac:dyDescent="0.2">
      <c r="A12" s="16"/>
      <c r="B12" s="20" t="s">
        <v>503</v>
      </c>
      <c r="C12" s="21" t="s">
        <v>5</v>
      </c>
      <c r="D12" s="17">
        <v>1.06</v>
      </c>
      <c r="E12" s="284">
        <f>E11*D12</f>
        <v>2024.6424</v>
      </c>
      <c r="F12" s="76"/>
      <c r="G12" s="76"/>
      <c r="H12" s="76"/>
      <c r="I12" s="63"/>
      <c r="J12" s="77"/>
      <c r="K12" s="29"/>
      <c r="L12" s="29"/>
      <c r="M12" s="29"/>
      <c r="N12" s="29"/>
      <c r="O12" s="29"/>
      <c r="P12" s="29"/>
      <c r="R12" s="11"/>
      <c r="S12" s="11"/>
      <c r="T12" s="11"/>
    </row>
    <row r="13" spans="1:20" s="10" customFormat="1" x14ac:dyDescent="0.2">
      <c r="A13" s="16"/>
      <c r="B13" s="20" t="s">
        <v>498</v>
      </c>
      <c r="C13" s="21" t="s">
        <v>15</v>
      </c>
      <c r="D13" s="17">
        <v>4</v>
      </c>
      <c r="E13" s="284">
        <f>E11*D13</f>
        <v>7640.16</v>
      </c>
      <c r="F13" s="76"/>
      <c r="G13" s="76"/>
      <c r="H13" s="76"/>
      <c r="I13" s="233"/>
      <c r="J13" s="77"/>
      <c r="K13" s="29"/>
      <c r="L13" s="29"/>
      <c r="M13" s="29"/>
      <c r="N13" s="29"/>
      <c r="O13" s="29"/>
      <c r="P13" s="29"/>
      <c r="R13" s="11"/>
      <c r="S13" s="11"/>
      <c r="T13" s="11"/>
    </row>
    <row r="14" spans="1:20" s="10" customFormat="1" x14ac:dyDescent="0.2">
      <c r="A14" s="16"/>
      <c r="B14" s="20" t="s">
        <v>499</v>
      </c>
      <c r="C14" s="21" t="s">
        <v>67</v>
      </c>
      <c r="D14" s="234">
        <v>10</v>
      </c>
      <c r="E14" s="294">
        <f>E11*D14</f>
        <v>19100.400000000001</v>
      </c>
      <c r="F14" s="76"/>
      <c r="G14" s="76"/>
      <c r="H14" s="76"/>
      <c r="I14" s="233"/>
      <c r="J14" s="77"/>
      <c r="K14" s="29"/>
      <c r="L14" s="29"/>
      <c r="M14" s="29"/>
      <c r="N14" s="29"/>
      <c r="O14" s="29"/>
      <c r="P14" s="29"/>
      <c r="R14" s="11"/>
      <c r="S14" s="11"/>
      <c r="T14" s="11"/>
    </row>
    <row r="15" spans="1:20" s="10" customFormat="1" x14ac:dyDescent="0.2">
      <c r="A15" s="16"/>
      <c r="B15" s="20" t="s">
        <v>500</v>
      </c>
      <c r="C15" s="21" t="s">
        <v>15</v>
      </c>
      <c r="D15" s="17">
        <v>1</v>
      </c>
      <c r="E15" s="284">
        <f>E11*D15</f>
        <v>1910.04</v>
      </c>
      <c r="F15" s="76"/>
      <c r="G15" s="76"/>
      <c r="H15" s="76"/>
      <c r="I15" s="233"/>
      <c r="J15" s="77"/>
      <c r="K15" s="29"/>
      <c r="L15" s="29"/>
      <c r="M15" s="29"/>
      <c r="N15" s="29"/>
      <c r="O15" s="29"/>
      <c r="P15" s="29"/>
      <c r="R15" s="11"/>
      <c r="S15" s="11"/>
      <c r="T15" s="11"/>
    </row>
    <row r="16" spans="1:20" s="10" customFormat="1" x14ac:dyDescent="0.2">
      <c r="A16" s="16"/>
      <c r="B16" s="84" t="s">
        <v>505</v>
      </c>
      <c r="C16" s="21" t="s">
        <v>16</v>
      </c>
      <c r="D16" s="17">
        <v>1</v>
      </c>
      <c r="E16" s="284">
        <v>1</v>
      </c>
      <c r="F16" s="76"/>
      <c r="G16" s="76"/>
      <c r="H16" s="76"/>
      <c r="I16" s="36"/>
      <c r="J16" s="77"/>
      <c r="K16" s="29"/>
      <c r="L16" s="29"/>
      <c r="M16" s="29"/>
      <c r="N16" s="29"/>
      <c r="O16" s="29"/>
      <c r="P16" s="29"/>
      <c r="R16" s="11"/>
      <c r="S16" s="11"/>
      <c r="T16" s="11"/>
    </row>
    <row r="17" spans="1:19" s="11" customFormat="1" x14ac:dyDescent="0.2">
      <c r="A17" s="16"/>
      <c r="B17" s="24"/>
      <c r="C17" s="21"/>
      <c r="D17" s="21"/>
      <c r="E17" s="18"/>
      <c r="F17" s="12"/>
      <c r="G17" s="19"/>
      <c r="H17" s="12"/>
      <c r="I17" s="12"/>
      <c r="J17" s="12"/>
      <c r="K17" s="12"/>
      <c r="L17" s="12"/>
      <c r="M17" s="12"/>
      <c r="N17" s="12"/>
      <c r="O17" s="12"/>
      <c r="P17" s="12"/>
    </row>
    <row r="18" spans="1:19" s="2" customFormat="1" x14ac:dyDescent="0.2">
      <c r="A18" s="25"/>
      <c r="B18" s="34"/>
      <c r="C18" s="24" t="s">
        <v>7</v>
      </c>
      <c r="D18" s="35"/>
      <c r="E18" s="36"/>
      <c r="F18" s="36"/>
      <c r="G18" s="36"/>
      <c r="H18" s="37"/>
      <c r="I18" s="36"/>
      <c r="J18" s="37"/>
      <c r="K18" s="37"/>
      <c r="L18" s="38">
        <f>SUM(L9:L17)</f>
        <v>0</v>
      </c>
      <c r="M18" s="38">
        <f>SUM(M9:M17)</f>
        <v>0</v>
      </c>
      <c r="N18" s="38">
        <f>SUM(N9:N17)</f>
        <v>0</v>
      </c>
      <c r="O18" s="38">
        <f>SUM(O9:O17)</f>
        <v>0</v>
      </c>
      <c r="P18" s="38">
        <f>SUM(P9:P17)</f>
        <v>0</v>
      </c>
      <c r="Q18" s="1"/>
    </row>
    <row r="19" spans="1:19" s="10" customFormat="1" x14ac:dyDescent="0.2">
      <c r="A19" s="13"/>
      <c r="B19" s="45" t="s">
        <v>9</v>
      </c>
      <c r="C19" s="46"/>
      <c r="D19" s="47"/>
      <c r="E19" s="15"/>
      <c r="F19" s="41"/>
      <c r="G19" s="42"/>
      <c r="H19" s="42"/>
      <c r="I19" s="41"/>
      <c r="J19" s="42"/>
      <c r="K19" s="48"/>
      <c r="L19" s="49">
        <f>SUM(L18:L18)</f>
        <v>0</v>
      </c>
      <c r="M19" s="49">
        <f>SUM(M18:M18)</f>
        <v>0</v>
      </c>
      <c r="N19" s="49">
        <f>SUM(N18:N18)</f>
        <v>0</v>
      </c>
      <c r="O19" s="49">
        <f>SUM(O18:O18)</f>
        <v>0</v>
      </c>
      <c r="P19" s="49">
        <f>SUM(P18:P18)</f>
        <v>0</v>
      </c>
    </row>
    <row r="20" spans="1:19" s="10" customFormat="1" x14ac:dyDescent="0.2">
      <c r="A20" s="13"/>
      <c r="B20" s="39"/>
      <c r="C20" s="14"/>
      <c r="D20" s="47"/>
      <c r="E20" s="15"/>
      <c r="F20" s="53"/>
      <c r="G20" s="54"/>
      <c r="H20" s="54"/>
      <c r="I20" s="53"/>
      <c r="J20" s="54"/>
      <c r="K20" s="55" t="s">
        <v>12</v>
      </c>
      <c r="L20" s="56"/>
      <c r="M20" s="57"/>
      <c r="N20" s="57"/>
      <c r="O20" s="58"/>
      <c r="P20" s="59">
        <f>SUM(P19:P19)</f>
        <v>0</v>
      </c>
    </row>
    <row r="21" spans="1:19" s="10" customFormat="1" x14ac:dyDescent="0.2">
      <c r="A21" s="13"/>
      <c r="B21" s="39"/>
      <c r="C21" s="14"/>
      <c r="D21" s="47"/>
      <c r="E21" s="15"/>
      <c r="F21" s="53"/>
      <c r="G21" s="54"/>
      <c r="H21" s="54"/>
      <c r="I21" s="53"/>
      <c r="J21" s="54"/>
      <c r="K21" s="55" t="s">
        <v>13</v>
      </c>
      <c r="L21" s="52"/>
      <c r="M21" s="52">
        <v>0.21</v>
      </c>
      <c r="N21" s="57"/>
      <c r="O21" s="58"/>
      <c r="P21" s="59">
        <f>P20*M21</f>
        <v>0</v>
      </c>
    </row>
    <row r="22" spans="1:19" s="10" customFormat="1" x14ac:dyDescent="0.2">
      <c r="A22" s="13"/>
      <c r="B22" s="39"/>
      <c r="C22" s="14"/>
      <c r="D22" s="47"/>
      <c r="E22" s="15"/>
      <c r="F22" s="53"/>
      <c r="G22" s="54"/>
      <c r="H22" s="54"/>
      <c r="I22" s="53"/>
      <c r="J22" s="54"/>
      <c r="K22" s="55" t="s">
        <v>14</v>
      </c>
      <c r="L22" s="56"/>
      <c r="M22" s="57"/>
      <c r="N22" s="57"/>
      <c r="O22" s="58"/>
      <c r="P22" s="59">
        <f>P20+P21</f>
        <v>0</v>
      </c>
      <c r="S22" s="61"/>
    </row>
    <row r="23" spans="1:19" x14ac:dyDescent="0.2">
      <c r="M23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21"/>
  <sheetViews>
    <sheetView view="pageBreakPreview" zoomScaleNormal="115" zoomScaleSheetLayoutView="100" workbookViewId="0">
      <selection activeCell="T77" sqref="T77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s">
        <v>1233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90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86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P20</f>
        <v>0</v>
      </c>
      <c r="P5" s="1" t="s">
        <v>86</v>
      </c>
    </row>
    <row r="6" spans="1:20" x14ac:dyDescent="0.2">
      <c r="A6" s="665" t="s">
        <v>0</v>
      </c>
      <c r="B6" s="665" t="s">
        <v>18</v>
      </c>
      <c r="C6" s="666" t="s">
        <v>6</v>
      </c>
      <c r="D6" s="666" t="s">
        <v>19</v>
      </c>
      <c r="E6" s="666" t="s">
        <v>20</v>
      </c>
      <c r="F6" s="665" t="s">
        <v>1</v>
      </c>
      <c r="G6" s="665"/>
      <c r="H6" s="665"/>
      <c r="I6" s="665"/>
      <c r="J6" s="665"/>
      <c r="K6" s="665"/>
      <c r="L6" s="665" t="s">
        <v>2</v>
      </c>
      <c r="M6" s="665"/>
      <c r="N6" s="665"/>
      <c r="O6" s="665"/>
      <c r="P6" s="665"/>
    </row>
    <row r="7" spans="1:20" ht="100.5" customHeight="1" x14ac:dyDescent="0.2">
      <c r="A7" s="665"/>
      <c r="B7" s="665"/>
      <c r="C7" s="666"/>
      <c r="D7" s="666"/>
      <c r="E7" s="666"/>
      <c r="F7" s="111" t="s">
        <v>3</v>
      </c>
      <c r="G7" s="111" t="s">
        <v>163</v>
      </c>
      <c r="H7" s="111" t="s">
        <v>164</v>
      </c>
      <c r="I7" s="111" t="s">
        <v>165</v>
      </c>
      <c r="J7" s="111" t="s">
        <v>166</v>
      </c>
      <c r="K7" s="111" t="s">
        <v>167</v>
      </c>
      <c r="L7" s="111" t="s">
        <v>4</v>
      </c>
      <c r="M7" s="111" t="s">
        <v>168</v>
      </c>
      <c r="N7" s="111" t="s">
        <v>165</v>
      </c>
      <c r="O7" s="111" t="s">
        <v>166</v>
      </c>
      <c r="P7" s="111" t="s">
        <v>169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2" customFormat="1" x14ac:dyDescent="0.2">
      <c r="A9" s="155"/>
      <c r="B9" s="129"/>
      <c r="C9" s="112"/>
      <c r="D9" s="112"/>
      <c r="E9" s="158"/>
      <c r="F9" s="154"/>
      <c r="G9" s="33"/>
      <c r="H9" s="29"/>
      <c r="I9" s="29"/>
      <c r="J9" s="29"/>
      <c r="K9" s="29"/>
      <c r="L9" s="29"/>
      <c r="M9" s="29"/>
      <c r="N9" s="29"/>
      <c r="O9" s="29"/>
      <c r="P9" s="29"/>
    </row>
    <row r="10" spans="1:20" s="2" customFormat="1" x14ac:dyDescent="0.2">
      <c r="A10" s="155"/>
      <c r="B10" s="129" t="s">
        <v>1265</v>
      </c>
      <c r="C10" s="112"/>
      <c r="D10" s="112"/>
      <c r="E10" s="158"/>
      <c r="F10" s="76">
        <f>ROUND(H10/G10,2)</f>
        <v>0</v>
      </c>
      <c r="G10" s="76">
        <v>8</v>
      </c>
      <c r="H10" s="29"/>
      <c r="I10" s="29"/>
      <c r="J10" s="29"/>
      <c r="K10" s="29">
        <f>SUM(H10:J10)</f>
        <v>0</v>
      </c>
      <c r="L10" s="29">
        <f>ROUND(E10*F10,2)</f>
        <v>0</v>
      </c>
      <c r="M10" s="29">
        <f>ROUND(E10*H10,2)</f>
        <v>0</v>
      </c>
      <c r="N10" s="29">
        <f>ROUND(E10*I10,2)</f>
        <v>0</v>
      </c>
      <c r="O10" s="29">
        <f>ROUND(E10*J10,2)</f>
        <v>0</v>
      </c>
      <c r="P10" s="29">
        <f>ROUND(((M10+N10)+O10),2)</f>
        <v>0</v>
      </c>
    </row>
    <row r="11" spans="1:20" s="2" customFormat="1" ht="25.5" x14ac:dyDescent="0.2">
      <c r="A11" s="155"/>
      <c r="B11" s="422" t="s">
        <v>1266</v>
      </c>
      <c r="C11" s="158" t="s">
        <v>5</v>
      </c>
      <c r="D11" s="158"/>
      <c r="E11" s="219">
        <f>(3220+1600)*0.15*1.3</f>
        <v>939.9</v>
      </c>
      <c r="F11" s="76"/>
      <c r="G11" s="76"/>
      <c r="H11" s="29"/>
      <c r="I11" s="29"/>
      <c r="J11" s="29"/>
      <c r="K11" s="29"/>
      <c r="L11" s="29"/>
      <c r="M11" s="29"/>
      <c r="N11" s="29"/>
      <c r="O11" s="29"/>
      <c r="P11" s="29"/>
      <c r="R11" s="1"/>
      <c r="S11" s="1"/>
      <c r="T11" s="1"/>
    </row>
    <row r="12" spans="1:20" x14ac:dyDescent="0.2">
      <c r="A12" s="155" t="s">
        <v>32</v>
      </c>
      <c r="B12" s="422"/>
      <c r="C12" s="112"/>
      <c r="D12" s="157"/>
      <c r="E12" s="157"/>
      <c r="F12" s="76"/>
      <c r="G12" s="76"/>
      <c r="H12" s="29"/>
      <c r="I12" s="29"/>
      <c r="J12" s="29"/>
      <c r="K12" s="29"/>
      <c r="L12" s="29"/>
      <c r="M12" s="29"/>
      <c r="N12" s="29"/>
      <c r="O12" s="29"/>
      <c r="P12" s="29"/>
    </row>
    <row r="13" spans="1:20" s="2" customFormat="1" x14ac:dyDescent="0.2">
      <c r="A13" s="155"/>
      <c r="B13" s="129" t="s">
        <v>513</v>
      </c>
      <c r="C13" s="112"/>
      <c r="D13" s="112"/>
      <c r="E13" s="158"/>
      <c r="F13" s="76"/>
      <c r="G13" s="76"/>
      <c r="H13" s="29"/>
      <c r="I13" s="29"/>
      <c r="J13" s="29"/>
      <c r="K13" s="29"/>
      <c r="L13" s="29"/>
      <c r="M13" s="29"/>
      <c r="N13" s="29"/>
      <c r="O13" s="29"/>
      <c r="P13" s="29"/>
      <c r="R13" s="1"/>
      <c r="S13" s="1"/>
      <c r="T13" s="1"/>
    </row>
    <row r="14" spans="1:20" s="2" customFormat="1" x14ac:dyDescent="0.2">
      <c r="A14" s="155"/>
      <c r="B14" s="223" t="s">
        <v>1292</v>
      </c>
      <c r="C14" s="112" t="s">
        <v>17</v>
      </c>
      <c r="D14" s="112"/>
      <c r="E14" s="219">
        <f>1900*0.8</f>
        <v>1520</v>
      </c>
      <c r="F14" s="76"/>
      <c r="G14" s="76"/>
      <c r="H14" s="29"/>
      <c r="I14" s="29"/>
      <c r="J14" s="29"/>
      <c r="K14" s="29"/>
      <c r="L14" s="29"/>
      <c r="M14" s="29"/>
      <c r="N14" s="29"/>
      <c r="O14" s="29"/>
      <c r="P14" s="29"/>
      <c r="R14" s="1"/>
      <c r="S14" s="1"/>
      <c r="T14" s="1"/>
    </row>
    <row r="15" spans="1:20" s="2" customFormat="1" x14ac:dyDescent="0.2">
      <c r="A15" s="155"/>
      <c r="B15" s="223"/>
      <c r="C15" s="112"/>
      <c r="D15" s="112"/>
      <c r="E15" s="158"/>
      <c r="F15" s="76"/>
      <c r="G15" s="76"/>
      <c r="H15" s="29"/>
      <c r="I15" s="29"/>
      <c r="J15" s="29"/>
      <c r="K15" s="29"/>
      <c r="L15" s="29"/>
      <c r="M15" s="29"/>
      <c r="N15" s="29"/>
      <c r="O15" s="29"/>
      <c r="P15" s="29"/>
    </row>
    <row r="16" spans="1:20" s="2" customFormat="1" x14ac:dyDescent="0.2">
      <c r="A16" s="25"/>
      <c r="B16" s="34"/>
      <c r="C16" s="24" t="s">
        <v>7</v>
      </c>
      <c r="D16" s="35"/>
      <c r="E16" s="36"/>
      <c r="F16" s="36"/>
      <c r="G16" s="36"/>
      <c r="H16" s="37"/>
      <c r="I16" s="36"/>
      <c r="J16" s="37"/>
      <c r="K16" s="37"/>
      <c r="L16" s="38">
        <f>SUM(L9:L15)</f>
        <v>0</v>
      </c>
      <c r="M16" s="38">
        <f>SUM(M9:M15)</f>
        <v>0</v>
      </c>
      <c r="N16" s="38">
        <f>SUM(N9:N15)</f>
        <v>0</v>
      </c>
      <c r="O16" s="38">
        <f>SUM(O9:O15)</f>
        <v>0</v>
      </c>
      <c r="P16" s="38">
        <f>SUM(P9:P15)</f>
        <v>0</v>
      </c>
      <c r="Q16" s="1"/>
    </row>
    <row r="17" spans="1:19" x14ac:dyDescent="0.2">
      <c r="A17" s="88"/>
      <c r="B17" s="92" t="s">
        <v>9</v>
      </c>
      <c r="C17" s="93"/>
      <c r="D17" s="90"/>
      <c r="E17" s="91"/>
      <c r="F17" s="94"/>
      <c r="G17" s="95"/>
      <c r="H17" s="95"/>
      <c r="I17" s="94"/>
      <c r="J17" s="95"/>
      <c r="K17" s="96"/>
      <c r="L17" s="38">
        <f>SUM(L16:L16)</f>
        <v>0</v>
      </c>
      <c r="M17" s="38">
        <f>SUM(M16:M16)</f>
        <v>0</v>
      </c>
      <c r="N17" s="38">
        <f>SUM(N16:N16)</f>
        <v>0</v>
      </c>
      <c r="O17" s="38">
        <f>SUM(O16:O16)</f>
        <v>0</v>
      </c>
      <c r="P17" s="38">
        <f>SUM(P16:P16)</f>
        <v>0</v>
      </c>
    </row>
    <row r="18" spans="1:19" x14ac:dyDescent="0.2">
      <c r="A18" s="88"/>
      <c r="B18" s="97"/>
      <c r="C18" s="89"/>
      <c r="D18" s="90"/>
      <c r="E18" s="91"/>
      <c r="F18" s="103"/>
      <c r="G18" s="104"/>
      <c r="H18" s="104"/>
      <c r="I18" s="103"/>
      <c r="J18" s="104"/>
      <c r="K18" s="105" t="s">
        <v>12</v>
      </c>
      <c r="L18" s="106"/>
      <c r="M18" s="107"/>
      <c r="N18" s="107"/>
      <c r="O18" s="108"/>
      <c r="P18" s="109">
        <f>SUM(P17:P17)</f>
        <v>0</v>
      </c>
    </row>
    <row r="19" spans="1:19" x14ac:dyDescent="0.2">
      <c r="A19" s="88"/>
      <c r="B19" s="97"/>
      <c r="C19" s="89"/>
      <c r="D19" s="90"/>
      <c r="E19" s="91"/>
      <c r="F19" s="103"/>
      <c r="G19" s="104"/>
      <c r="H19" s="104"/>
      <c r="I19" s="103"/>
      <c r="J19" s="104"/>
      <c r="K19" s="105" t="s">
        <v>13</v>
      </c>
      <c r="L19" s="110"/>
      <c r="M19" s="110">
        <v>0.21</v>
      </c>
      <c r="N19" s="107"/>
      <c r="O19" s="108"/>
      <c r="P19" s="109">
        <f>P18*M19</f>
        <v>0</v>
      </c>
    </row>
    <row r="20" spans="1:19" x14ac:dyDescent="0.2">
      <c r="A20" s="88"/>
      <c r="B20" s="97"/>
      <c r="C20" s="89"/>
      <c r="D20" s="90"/>
      <c r="E20" s="91"/>
      <c r="F20" s="103"/>
      <c r="G20" s="104"/>
      <c r="H20" s="104"/>
      <c r="I20" s="103"/>
      <c r="J20" s="104"/>
      <c r="K20" s="105" t="s">
        <v>14</v>
      </c>
      <c r="L20" s="106"/>
      <c r="M20" s="107"/>
      <c r="N20" s="107"/>
      <c r="O20" s="108"/>
      <c r="P20" s="109">
        <f>P18+P19</f>
        <v>0</v>
      </c>
      <c r="S20" s="8"/>
    </row>
    <row r="21" spans="1:19" x14ac:dyDescent="0.2">
      <c r="M21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dataValidations disablePrompts="1" count="1">
    <dataValidation type="list" operator="equal" allowBlank="1" showErrorMessage="1" sqref="C11" xr:uid="{00000000-0002-0000-0300-000000000000}">
      <formula1>#REF!</formula1>
      <formula2>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T20"/>
  <sheetViews>
    <sheetView view="pageBreakPreview" zoomScale="85" zoomScaleNormal="115" zoomScaleSheetLayoutView="85" workbookViewId="0">
      <selection activeCell="N23" sqref="N23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'6.9.1.2'!A2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120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P19</f>
        <v>0</v>
      </c>
      <c r="P5" s="1" t="s">
        <v>86</v>
      </c>
    </row>
    <row r="6" spans="1:20" s="10" customFormat="1" ht="15.75" customHeigh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91.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11" customFormat="1" x14ac:dyDescent="0.2">
      <c r="A9" s="120"/>
      <c r="B9" s="130"/>
      <c r="C9" s="60"/>
      <c r="D9" s="123"/>
      <c r="E9" s="124"/>
      <c r="F9" s="76"/>
      <c r="G9" s="76"/>
      <c r="H9" s="76"/>
      <c r="I9" s="36"/>
      <c r="J9" s="77"/>
      <c r="K9" s="29"/>
      <c r="L9" s="29"/>
      <c r="M9" s="29"/>
      <c r="N9" s="29"/>
      <c r="O9" s="29"/>
      <c r="P9" s="29"/>
    </row>
    <row r="10" spans="1:20" s="11" customFormat="1" x14ac:dyDescent="0.2">
      <c r="A10" s="120">
        <v>1</v>
      </c>
      <c r="B10" s="130" t="s">
        <v>285</v>
      </c>
      <c r="C10" s="60" t="s">
        <v>5</v>
      </c>
      <c r="D10" s="60"/>
      <c r="E10" s="222">
        <v>10.64</v>
      </c>
      <c r="F10" s="76"/>
      <c r="G10" s="76"/>
      <c r="H10" s="12"/>
      <c r="I10" s="62"/>
      <c r="J10" s="12"/>
      <c r="K10" s="29"/>
      <c r="L10" s="29"/>
      <c r="M10" s="29"/>
      <c r="N10" s="29"/>
      <c r="O10" s="29"/>
      <c r="P10" s="29"/>
    </row>
    <row r="11" spans="1:20" s="11" customFormat="1" x14ac:dyDescent="0.2">
      <c r="A11" s="120">
        <v>2</v>
      </c>
      <c r="B11" s="130" t="s">
        <v>286</v>
      </c>
      <c r="C11" s="60" t="s">
        <v>5</v>
      </c>
      <c r="D11" s="123"/>
      <c r="E11" s="226">
        <v>15.09</v>
      </c>
      <c r="F11" s="76"/>
      <c r="G11" s="76"/>
      <c r="H11" s="12"/>
      <c r="I11" s="28"/>
      <c r="J11" s="12"/>
      <c r="K11" s="29"/>
      <c r="L11" s="29"/>
      <c r="M11" s="29"/>
      <c r="N11" s="29"/>
      <c r="O11" s="29"/>
      <c r="P11" s="29"/>
    </row>
    <row r="12" spans="1:20" s="11" customFormat="1" x14ac:dyDescent="0.2">
      <c r="A12" s="120">
        <v>3</v>
      </c>
      <c r="B12" s="130" t="s">
        <v>287</v>
      </c>
      <c r="C12" s="60" t="s">
        <v>5</v>
      </c>
      <c r="D12" s="60"/>
      <c r="E12" s="222">
        <v>98.24</v>
      </c>
      <c r="F12" s="76"/>
      <c r="G12" s="76"/>
      <c r="H12" s="62"/>
      <c r="I12" s="28"/>
      <c r="J12" s="12"/>
      <c r="K12" s="29"/>
      <c r="L12" s="29"/>
      <c r="M12" s="29"/>
      <c r="N12" s="29"/>
      <c r="O12" s="29"/>
      <c r="P12" s="29"/>
    </row>
    <row r="13" spans="1:20" s="11" customFormat="1" x14ac:dyDescent="0.2">
      <c r="A13" s="120">
        <v>4</v>
      </c>
      <c r="B13" s="130" t="s">
        <v>288</v>
      </c>
      <c r="C13" s="60" t="s">
        <v>5</v>
      </c>
      <c r="D13" s="123"/>
      <c r="E13" s="226">
        <v>17.75</v>
      </c>
      <c r="F13" s="76"/>
      <c r="G13" s="76"/>
      <c r="H13" s="12"/>
      <c r="I13" s="28"/>
      <c r="J13" s="12"/>
      <c r="K13" s="29"/>
      <c r="L13" s="29"/>
      <c r="M13" s="29"/>
      <c r="N13" s="29"/>
      <c r="O13" s="29"/>
      <c r="P13" s="29"/>
    </row>
    <row r="14" spans="1:20" x14ac:dyDescent="0.2">
      <c r="A14" s="25"/>
      <c r="B14" s="232" t="s">
        <v>506</v>
      </c>
      <c r="C14" s="31" t="s">
        <v>16</v>
      </c>
      <c r="D14" s="32"/>
      <c r="E14" s="27">
        <v>1</v>
      </c>
      <c r="F14" s="76"/>
      <c r="G14" s="76"/>
      <c r="H14" s="12"/>
      <c r="I14" s="28"/>
      <c r="J14" s="12"/>
      <c r="K14" s="29"/>
      <c r="L14" s="29"/>
      <c r="M14" s="29"/>
      <c r="N14" s="29"/>
      <c r="O14" s="29"/>
      <c r="P14" s="29"/>
      <c r="R14" s="11"/>
      <c r="S14" s="11"/>
      <c r="T14" s="11"/>
    </row>
    <row r="15" spans="1:20" s="2" customFormat="1" x14ac:dyDescent="0.2">
      <c r="A15" s="25"/>
      <c r="B15" s="34"/>
      <c r="C15" s="24" t="s">
        <v>7</v>
      </c>
      <c r="D15" s="35"/>
      <c r="E15" s="36"/>
      <c r="F15" s="36"/>
      <c r="G15" s="36"/>
      <c r="H15" s="37"/>
      <c r="I15" s="36"/>
      <c r="J15" s="37"/>
      <c r="K15" s="37"/>
      <c r="L15" s="38">
        <f>SUM(L9:L14)</f>
        <v>0</v>
      </c>
      <c r="M15" s="38">
        <f>SUM(M9:M14)</f>
        <v>0</v>
      </c>
      <c r="N15" s="38">
        <f>SUM(N9:N14)</f>
        <v>0</v>
      </c>
      <c r="O15" s="38">
        <f>SUM(O9:O14)</f>
        <v>0</v>
      </c>
      <c r="P15" s="38">
        <f>SUM(P9:P14)</f>
        <v>0</v>
      </c>
      <c r="Q15" s="1"/>
    </row>
    <row r="16" spans="1:20" s="10" customFormat="1" x14ac:dyDescent="0.2">
      <c r="A16" s="13"/>
      <c r="B16" s="45" t="s">
        <v>9</v>
      </c>
      <c r="C16" s="46"/>
      <c r="D16" s="47"/>
      <c r="E16" s="15"/>
      <c r="F16" s="41"/>
      <c r="G16" s="42"/>
      <c r="H16" s="42"/>
      <c r="I16" s="41"/>
      <c r="J16" s="42"/>
      <c r="K16" s="48"/>
      <c r="L16" s="49">
        <f>SUM(L15:L15)</f>
        <v>0</v>
      </c>
      <c r="M16" s="49">
        <f>SUM(M15:M15)</f>
        <v>0</v>
      </c>
      <c r="N16" s="49">
        <f>SUM(N15:N15)</f>
        <v>0</v>
      </c>
      <c r="O16" s="49">
        <f>SUM(O15:O15)</f>
        <v>0</v>
      </c>
      <c r="P16" s="49">
        <f>SUM(P15:P15)</f>
        <v>0</v>
      </c>
    </row>
    <row r="17" spans="1:19" s="10" customFormat="1" x14ac:dyDescent="0.2">
      <c r="A17" s="13"/>
      <c r="B17" s="39"/>
      <c r="C17" s="14"/>
      <c r="D17" s="47"/>
      <c r="E17" s="15"/>
      <c r="F17" s="53"/>
      <c r="G17" s="54"/>
      <c r="H17" s="54"/>
      <c r="I17" s="53"/>
      <c r="J17" s="54"/>
      <c r="K17" s="55" t="s">
        <v>12</v>
      </c>
      <c r="L17" s="56"/>
      <c r="M17" s="57"/>
      <c r="N17" s="57"/>
      <c r="O17" s="58"/>
      <c r="P17" s="59">
        <f>SUM(P16:P16)</f>
        <v>0</v>
      </c>
    </row>
    <row r="18" spans="1:19" s="10" customFormat="1" x14ac:dyDescent="0.2">
      <c r="A18" s="13"/>
      <c r="B18" s="39"/>
      <c r="C18" s="14"/>
      <c r="D18" s="47"/>
      <c r="E18" s="15"/>
      <c r="F18" s="53"/>
      <c r="G18" s="54"/>
      <c r="H18" s="54"/>
      <c r="I18" s="53"/>
      <c r="J18" s="54"/>
      <c r="K18" s="55" t="s">
        <v>13</v>
      </c>
      <c r="L18" s="52"/>
      <c r="M18" s="52">
        <v>0.21</v>
      </c>
      <c r="N18" s="57"/>
      <c r="O18" s="58"/>
      <c r="P18" s="59">
        <f>P17*M18</f>
        <v>0</v>
      </c>
    </row>
    <row r="19" spans="1:19" s="10" customFormat="1" x14ac:dyDescent="0.2">
      <c r="A19" s="13"/>
      <c r="B19" s="39"/>
      <c r="C19" s="14"/>
      <c r="D19" s="47"/>
      <c r="E19" s="15"/>
      <c r="F19" s="53"/>
      <c r="G19" s="54"/>
      <c r="H19" s="54"/>
      <c r="I19" s="53"/>
      <c r="J19" s="54"/>
      <c r="K19" s="55" t="s">
        <v>14</v>
      </c>
      <c r="L19" s="56"/>
      <c r="M19" s="57"/>
      <c r="N19" s="57"/>
      <c r="O19" s="58"/>
      <c r="P19" s="59">
        <f>P17+P18</f>
        <v>0</v>
      </c>
      <c r="S19" s="61"/>
    </row>
    <row r="20" spans="1:19" x14ac:dyDescent="0.2">
      <c r="M20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S17"/>
  <sheetViews>
    <sheetView view="pageBreakPreview" zoomScale="85" zoomScaleNormal="100" zoomScaleSheetLayoutView="85" workbookViewId="0">
      <selection activeCell="N23" sqref="N23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9" x14ac:dyDescent="0.2">
      <c r="A1" s="160" t="s">
        <v>418</v>
      </c>
      <c r="E1" s="4"/>
      <c r="L1" s="4"/>
      <c r="M1" s="1"/>
    </row>
    <row r="2" spans="1:19" x14ac:dyDescent="0.2">
      <c r="A2" s="160" t="e">
        <f>'6.9.2'!A2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19" x14ac:dyDescent="0.2">
      <c r="B3" s="67"/>
      <c r="C3" s="6"/>
      <c r="D3" s="5" t="s">
        <v>121</v>
      </c>
      <c r="E3" s="6"/>
      <c r="F3" s="6"/>
      <c r="H3" s="5"/>
      <c r="I3" s="5"/>
      <c r="J3" s="5"/>
      <c r="K3" s="5"/>
    </row>
    <row r="4" spans="1:19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9" x14ac:dyDescent="0.2">
      <c r="B5" s="66" t="s">
        <v>420</v>
      </c>
      <c r="E5" s="4"/>
      <c r="M5" s="1"/>
      <c r="N5" s="7" t="s">
        <v>8</v>
      </c>
      <c r="O5" s="8">
        <f>P16</f>
        <v>0</v>
      </c>
      <c r="P5" s="1" t="s">
        <v>86</v>
      </c>
    </row>
    <row r="6" spans="1:19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9" s="10" customFormat="1" ht="81.7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9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9" s="11" customFormat="1" ht="38.25" customHeight="1" x14ac:dyDescent="0.2">
      <c r="A9" s="120">
        <v>1</v>
      </c>
      <c r="B9" s="122" t="e">
        <f>D4</f>
        <v>#REF!</v>
      </c>
      <c r="C9" s="60" t="s">
        <v>82</v>
      </c>
      <c r="D9" s="123"/>
      <c r="E9" s="124">
        <v>1</v>
      </c>
      <c r="F9" s="76"/>
      <c r="G9" s="76"/>
      <c r="H9" s="133"/>
      <c r="I9" s="143"/>
      <c r="J9" s="133"/>
      <c r="K9" s="29"/>
      <c r="L9" s="29"/>
      <c r="M9" s="29"/>
      <c r="N9" s="29"/>
      <c r="O9" s="29"/>
      <c r="P9" s="29"/>
    </row>
    <row r="10" spans="1:19" s="11" customFormat="1" x14ac:dyDescent="0.2">
      <c r="A10" s="120"/>
      <c r="B10" s="129"/>
      <c r="C10" s="60"/>
      <c r="D10" s="60"/>
      <c r="E10" s="124"/>
      <c r="F10" s="76"/>
      <c r="G10" s="76"/>
      <c r="H10" s="76"/>
      <c r="I10" s="36"/>
      <c r="J10" s="77"/>
      <c r="K10" s="29">
        <f>SUM(H10:J10)</f>
        <v>0</v>
      </c>
      <c r="L10" s="29">
        <f>ROUND(E10*F10,2)</f>
        <v>0</v>
      </c>
      <c r="M10" s="29">
        <f>ROUND(E10*H10,2)</f>
        <v>0</v>
      </c>
      <c r="N10" s="29">
        <f>ROUND(E10*I10,2)</f>
        <v>0</v>
      </c>
      <c r="O10" s="29">
        <f>ROUND(E10*J10,2)</f>
        <v>0</v>
      </c>
      <c r="P10" s="29">
        <f>ROUND(((M10+N10)+O10),2)</f>
        <v>0</v>
      </c>
    </row>
    <row r="11" spans="1:19" x14ac:dyDescent="0.2">
      <c r="A11" s="25"/>
      <c r="B11" s="30"/>
      <c r="C11" s="31"/>
      <c r="D11" s="32"/>
      <c r="E11" s="27"/>
      <c r="F11" s="26"/>
      <c r="G11" s="33"/>
      <c r="H11" s="12"/>
      <c r="I11" s="28"/>
      <c r="J11" s="12"/>
      <c r="K11" s="29"/>
      <c r="L11" s="12"/>
      <c r="M11" s="12"/>
      <c r="N11" s="12"/>
      <c r="O11" s="12"/>
      <c r="P11" s="12"/>
    </row>
    <row r="12" spans="1:19" s="2" customFormat="1" x14ac:dyDescent="0.2">
      <c r="A12" s="25"/>
      <c r="B12" s="34"/>
      <c r="C12" s="24" t="s">
        <v>7</v>
      </c>
      <c r="D12" s="35"/>
      <c r="E12" s="36"/>
      <c r="F12" s="36"/>
      <c r="G12" s="36"/>
      <c r="H12" s="37"/>
      <c r="I12" s="36"/>
      <c r="J12" s="37"/>
      <c r="K12" s="37"/>
      <c r="L12" s="38">
        <f>SUM(L9:L11)</f>
        <v>0</v>
      </c>
      <c r="M12" s="38">
        <f>SUM(M9:M11)</f>
        <v>0</v>
      </c>
      <c r="N12" s="38">
        <f>SUM(N9:N11)</f>
        <v>0</v>
      </c>
      <c r="O12" s="38">
        <f>SUM(O9:O11)</f>
        <v>0</v>
      </c>
      <c r="P12" s="38">
        <f>SUM(P9:P11)</f>
        <v>0</v>
      </c>
      <c r="Q12" s="1"/>
    </row>
    <row r="13" spans="1:19" s="10" customFormat="1" x14ac:dyDescent="0.2">
      <c r="A13" s="13"/>
      <c r="B13" s="45" t="s">
        <v>9</v>
      </c>
      <c r="C13" s="46"/>
      <c r="D13" s="47"/>
      <c r="E13" s="15"/>
      <c r="F13" s="41"/>
      <c r="G13" s="42"/>
      <c r="H13" s="42"/>
      <c r="I13" s="41"/>
      <c r="J13" s="42"/>
      <c r="K13" s="48"/>
      <c r="L13" s="49">
        <f>SUM(L12:L12)</f>
        <v>0</v>
      </c>
      <c r="M13" s="49">
        <f>SUM(M12:M12)</f>
        <v>0</v>
      </c>
      <c r="N13" s="49">
        <f>SUM(N12:N12)</f>
        <v>0</v>
      </c>
      <c r="O13" s="49">
        <f>SUM(O12:O12)</f>
        <v>0</v>
      </c>
      <c r="P13" s="49">
        <f>SUM(P12:P12)</f>
        <v>0</v>
      </c>
    </row>
    <row r="14" spans="1:19" s="10" customFormat="1" x14ac:dyDescent="0.2">
      <c r="A14" s="13"/>
      <c r="B14" s="39"/>
      <c r="C14" s="14"/>
      <c r="D14" s="47"/>
      <c r="E14" s="15"/>
      <c r="F14" s="53"/>
      <c r="G14" s="54"/>
      <c r="H14" s="54"/>
      <c r="I14" s="53"/>
      <c r="J14" s="54"/>
      <c r="K14" s="55" t="s">
        <v>12</v>
      </c>
      <c r="L14" s="56"/>
      <c r="M14" s="57"/>
      <c r="N14" s="57"/>
      <c r="O14" s="58"/>
      <c r="P14" s="59">
        <f>SUM(P13:P13)</f>
        <v>0</v>
      </c>
    </row>
    <row r="15" spans="1:19" s="10" customFormat="1" x14ac:dyDescent="0.2">
      <c r="A15" s="13"/>
      <c r="B15" s="39"/>
      <c r="C15" s="14"/>
      <c r="D15" s="47"/>
      <c r="E15" s="15"/>
      <c r="F15" s="53"/>
      <c r="G15" s="54"/>
      <c r="H15" s="54"/>
      <c r="I15" s="53"/>
      <c r="J15" s="54"/>
      <c r="K15" s="55" t="s">
        <v>13</v>
      </c>
      <c r="L15" s="52"/>
      <c r="M15" s="52">
        <v>0.21</v>
      </c>
      <c r="N15" s="57"/>
      <c r="O15" s="58"/>
      <c r="P15" s="59">
        <f>P14*M15</f>
        <v>0</v>
      </c>
    </row>
    <row r="16" spans="1:19" s="10" customFormat="1" x14ac:dyDescent="0.2">
      <c r="A16" s="13"/>
      <c r="B16" s="39"/>
      <c r="C16" s="14"/>
      <c r="D16" s="47"/>
      <c r="E16" s="15"/>
      <c r="F16" s="53"/>
      <c r="G16" s="54"/>
      <c r="H16" s="54"/>
      <c r="I16" s="53"/>
      <c r="J16" s="54"/>
      <c r="K16" s="55" t="s">
        <v>14</v>
      </c>
      <c r="L16" s="56"/>
      <c r="M16" s="57"/>
      <c r="N16" s="57"/>
      <c r="O16" s="58"/>
      <c r="P16" s="59">
        <f>P14+P15</f>
        <v>0</v>
      </c>
      <c r="S16" s="61"/>
    </row>
    <row r="17" spans="13:13" x14ac:dyDescent="0.2">
      <c r="M17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T25"/>
  <sheetViews>
    <sheetView view="pageBreakPreview" zoomScale="85" zoomScaleNormal="100" zoomScaleSheetLayoutView="85" workbookViewId="0">
      <selection activeCell="N23" sqref="N23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6" x14ac:dyDescent="0.2">
      <c r="A1" s="160" t="s">
        <v>418</v>
      </c>
      <c r="E1" s="4"/>
      <c r="L1" s="4"/>
      <c r="M1" s="1"/>
    </row>
    <row r="2" spans="1:16" x14ac:dyDescent="0.2">
      <c r="A2" s="160" t="e">
        <f>'6.10.1'!A2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16" x14ac:dyDescent="0.2">
      <c r="B3" s="67"/>
      <c r="C3" s="6"/>
      <c r="D3" s="5" t="s">
        <v>122</v>
      </c>
      <c r="E3" s="6"/>
      <c r="F3" s="6"/>
      <c r="H3" s="5"/>
      <c r="I3" s="5"/>
      <c r="J3" s="5"/>
      <c r="K3" s="5"/>
    </row>
    <row r="4" spans="1:16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6" x14ac:dyDescent="0.2">
      <c r="B5" s="66" t="s">
        <v>420</v>
      </c>
      <c r="E5" s="4"/>
      <c r="M5" s="1"/>
      <c r="N5" s="7" t="s">
        <v>8</v>
      </c>
      <c r="O5" s="8">
        <f>P24</f>
        <v>0</v>
      </c>
      <c r="P5" s="1" t="s">
        <v>86</v>
      </c>
    </row>
    <row r="6" spans="1:16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6" s="10" customFormat="1" ht="97.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6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6" s="11" customFormat="1" ht="25.5" x14ac:dyDescent="0.2">
      <c r="A9" s="16">
        <v>1</v>
      </c>
      <c r="B9" s="84" t="s">
        <v>289</v>
      </c>
      <c r="C9" s="21" t="s">
        <v>29</v>
      </c>
      <c r="D9" s="17"/>
      <c r="E9" s="226">
        <v>29.72</v>
      </c>
      <c r="F9" s="76"/>
      <c r="G9" s="76"/>
      <c r="H9" s="12"/>
      <c r="I9" s="62"/>
      <c r="J9" s="12"/>
      <c r="K9" s="29"/>
      <c r="L9" s="29"/>
      <c r="M9" s="29"/>
      <c r="N9" s="29"/>
      <c r="O9" s="29"/>
      <c r="P9" s="29"/>
    </row>
    <row r="10" spans="1:16" s="11" customFormat="1" x14ac:dyDescent="0.2">
      <c r="A10" s="16">
        <v>2</v>
      </c>
      <c r="B10" s="84" t="s">
        <v>290</v>
      </c>
      <c r="C10" s="21" t="s">
        <v>5</v>
      </c>
      <c r="D10" s="17"/>
      <c r="E10" s="226">
        <v>16.63</v>
      </c>
      <c r="F10" s="76"/>
      <c r="G10" s="76"/>
      <c r="H10" s="12"/>
      <c r="I10" s="28"/>
      <c r="J10" s="12"/>
      <c r="K10" s="29"/>
      <c r="L10" s="29"/>
      <c r="M10" s="29"/>
      <c r="N10" s="29"/>
      <c r="O10" s="29"/>
      <c r="P10" s="29"/>
    </row>
    <row r="11" spans="1:16" s="11" customFormat="1" x14ac:dyDescent="0.2">
      <c r="A11" s="16">
        <v>3</v>
      </c>
      <c r="B11" s="84" t="s">
        <v>291</v>
      </c>
      <c r="C11" s="21" t="s">
        <v>29</v>
      </c>
      <c r="D11" s="17"/>
      <c r="E11" s="226">
        <v>34.24</v>
      </c>
      <c r="F11" s="76"/>
      <c r="G11" s="76"/>
      <c r="H11" s="12"/>
      <c r="I11" s="62"/>
      <c r="J11" s="12"/>
      <c r="K11" s="29"/>
      <c r="L11" s="29"/>
      <c r="M11" s="29"/>
      <c r="N11" s="29"/>
      <c r="O11" s="29"/>
      <c r="P11" s="29"/>
    </row>
    <row r="12" spans="1:16" s="11" customFormat="1" x14ac:dyDescent="0.2">
      <c r="A12" s="16">
        <v>4</v>
      </c>
      <c r="B12" s="84" t="s">
        <v>292</v>
      </c>
      <c r="C12" s="21" t="s">
        <v>29</v>
      </c>
      <c r="D12" s="17"/>
      <c r="E12" s="226">
        <v>25.3</v>
      </c>
      <c r="F12" s="76"/>
      <c r="G12" s="76"/>
      <c r="H12" s="12"/>
      <c r="I12" s="28"/>
      <c r="J12" s="12"/>
      <c r="K12" s="29"/>
      <c r="L12" s="29"/>
      <c r="M12" s="29"/>
      <c r="N12" s="29"/>
      <c r="O12" s="29"/>
      <c r="P12" s="29"/>
    </row>
    <row r="13" spans="1:16" s="11" customFormat="1" ht="38.25" x14ac:dyDescent="0.2">
      <c r="A13" s="16">
        <v>5</v>
      </c>
      <c r="B13" s="84" t="s">
        <v>293</v>
      </c>
      <c r="C13" s="21" t="s">
        <v>28</v>
      </c>
      <c r="D13" s="17"/>
      <c r="E13" s="226">
        <v>7</v>
      </c>
      <c r="F13" s="76"/>
      <c r="G13" s="76"/>
      <c r="H13" s="12"/>
      <c r="I13" s="28"/>
      <c r="J13" s="12"/>
      <c r="K13" s="29"/>
      <c r="L13" s="29"/>
      <c r="M13" s="29"/>
      <c r="N13" s="29"/>
      <c r="O13" s="29"/>
      <c r="P13" s="29"/>
    </row>
    <row r="14" spans="1:16" s="11" customFormat="1" ht="38.25" x14ac:dyDescent="0.2">
      <c r="A14" s="16">
        <v>6</v>
      </c>
      <c r="B14" s="84" t="s">
        <v>294</v>
      </c>
      <c r="C14" s="21" t="s">
        <v>28</v>
      </c>
      <c r="D14" s="17"/>
      <c r="E14" s="226">
        <v>5</v>
      </c>
      <c r="F14" s="76"/>
      <c r="G14" s="76"/>
      <c r="H14" s="12"/>
      <c r="I14" s="28"/>
      <c r="J14" s="12"/>
      <c r="K14" s="29"/>
      <c r="L14" s="29"/>
      <c r="M14" s="29"/>
      <c r="N14" s="29"/>
      <c r="O14" s="29"/>
      <c r="P14" s="29"/>
    </row>
    <row r="15" spans="1:16" s="11" customFormat="1" x14ac:dyDescent="0.2">
      <c r="A15" s="16"/>
      <c r="B15" s="84" t="s">
        <v>515</v>
      </c>
      <c r="C15" s="21" t="s">
        <v>452</v>
      </c>
      <c r="D15" s="17"/>
      <c r="E15" s="226">
        <v>59.08</v>
      </c>
      <c r="F15" s="76"/>
      <c r="G15" s="76"/>
      <c r="H15" s="12"/>
      <c r="I15" s="28"/>
      <c r="J15" s="12"/>
      <c r="K15" s="29"/>
      <c r="L15" s="29"/>
      <c r="M15" s="29"/>
      <c r="N15" s="29"/>
      <c r="O15" s="29"/>
      <c r="P15" s="29"/>
    </row>
    <row r="16" spans="1:16" s="11" customFormat="1" x14ac:dyDescent="0.2">
      <c r="A16" s="16"/>
      <c r="B16" s="84" t="s">
        <v>516</v>
      </c>
      <c r="C16" s="21" t="s">
        <v>452</v>
      </c>
      <c r="D16" s="17"/>
      <c r="E16" s="226">
        <v>65.39</v>
      </c>
      <c r="F16" s="76"/>
      <c r="G16" s="76"/>
      <c r="H16" s="12"/>
      <c r="I16" s="28"/>
      <c r="J16" s="12"/>
      <c r="K16" s="29"/>
      <c r="L16" s="29"/>
      <c r="M16" s="29"/>
      <c r="N16" s="29"/>
      <c r="O16" s="29"/>
      <c r="P16" s="29"/>
    </row>
    <row r="17" spans="1:20" s="11" customFormat="1" x14ac:dyDescent="0.2">
      <c r="A17" s="16"/>
      <c r="B17" s="214" t="s">
        <v>507</v>
      </c>
      <c r="C17" s="21" t="s">
        <v>436</v>
      </c>
      <c r="D17" s="21"/>
      <c r="E17" s="284">
        <v>14</v>
      </c>
      <c r="F17" s="76"/>
      <c r="G17" s="76"/>
      <c r="H17" s="12"/>
      <c r="I17" s="12"/>
      <c r="J17" s="12"/>
      <c r="K17" s="29"/>
      <c r="L17" s="29"/>
      <c r="M17" s="29"/>
      <c r="N17" s="29"/>
      <c r="O17" s="29"/>
      <c r="P17" s="29"/>
    </row>
    <row r="18" spans="1:20" s="11" customFormat="1" x14ac:dyDescent="0.2">
      <c r="A18" s="16"/>
      <c r="B18" s="214" t="s">
        <v>508</v>
      </c>
      <c r="C18" s="31" t="s">
        <v>16</v>
      </c>
      <c r="D18" s="32"/>
      <c r="E18" s="219">
        <v>1</v>
      </c>
      <c r="F18" s="76"/>
      <c r="G18" s="76"/>
      <c r="H18" s="12"/>
      <c r="I18" s="28"/>
      <c r="J18" s="12"/>
      <c r="K18" s="29"/>
      <c r="L18" s="29"/>
      <c r="M18" s="29"/>
      <c r="N18" s="29"/>
      <c r="O18" s="29"/>
      <c r="P18" s="29"/>
    </row>
    <row r="19" spans="1:20" x14ac:dyDescent="0.2">
      <c r="A19" s="25"/>
      <c r="B19" s="30" t="s">
        <v>582</v>
      </c>
      <c r="C19" s="31" t="s">
        <v>436</v>
      </c>
      <c r="D19" s="32"/>
      <c r="E19" s="219">
        <v>1</v>
      </c>
      <c r="F19" s="76"/>
      <c r="G19" s="76"/>
      <c r="H19" s="12"/>
      <c r="I19" s="62"/>
      <c r="J19" s="12"/>
      <c r="K19" s="29"/>
      <c r="L19" s="29"/>
      <c r="M19" s="29"/>
      <c r="N19" s="29"/>
      <c r="O19" s="29"/>
      <c r="P19" s="29"/>
      <c r="R19" s="11"/>
      <c r="S19" s="11"/>
      <c r="T19" s="11"/>
    </row>
    <row r="20" spans="1:20" s="2" customFormat="1" x14ac:dyDescent="0.2">
      <c r="A20" s="25"/>
      <c r="B20" s="34"/>
      <c r="C20" s="24" t="s">
        <v>7</v>
      </c>
      <c r="D20" s="35"/>
      <c r="E20" s="36"/>
      <c r="F20" s="36"/>
      <c r="G20" s="36"/>
      <c r="H20" s="37"/>
      <c r="I20" s="36"/>
      <c r="J20" s="37"/>
      <c r="K20" s="37"/>
      <c r="L20" s="38">
        <f>SUM(L9:L19)</f>
        <v>0</v>
      </c>
      <c r="M20" s="38">
        <f>SUM(M9:M19)</f>
        <v>0</v>
      </c>
      <c r="N20" s="38">
        <f>SUM(N9:N19)</f>
        <v>0</v>
      </c>
      <c r="O20" s="38">
        <f>SUM(O9:O19)</f>
        <v>0</v>
      </c>
      <c r="P20" s="38">
        <f>SUM(P9:P19)</f>
        <v>0</v>
      </c>
      <c r="Q20" s="1"/>
    </row>
    <row r="21" spans="1:20" s="10" customFormat="1" x14ac:dyDescent="0.2">
      <c r="A21" s="13"/>
      <c r="B21" s="45" t="s">
        <v>9</v>
      </c>
      <c r="C21" s="46"/>
      <c r="D21" s="47"/>
      <c r="E21" s="15"/>
      <c r="F21" s="41"/>
      <c r="G21" s="42"/>
      <c r="H21" s="42"/>
      <c r="I21" s="41"/>
      <c r="J21" s="42"/>
      <c r="K21" s="48"/>
      <c r="L21" s="49">
        <f>SUM(L20:L20)</f>
        <v>0</v>
      </c>
      <c r="M21" s="49">
        <f>SUM(M20:M20)</f>
        <v>0</v>
      </c>
      <c r="N21" s="49">
        <f>SUM(N20:N20)</f>
        <v>0</v>
      </c>
      <c r="O21" s="49">
        <f>SUM(O20:O20)</f>
        <v>0</v>
      </c>
      <c r="P21" s="49">
        <f>SUM(P20:P20)</f>
        <v>0</v>
      </c>
    </row>
    <row r="22" spans="1:20" s="10" customFormat="1" x14ac:dyDescent="0.2">
      <c r="A22" s="13"/>
      <c r="B22" s="39"/>
      <c r="C22" s="14"/>
      <c r="D22" s="47"/>
      <c r="E22" s="15"/>
      <c r="F22" s="53"/>
      <c r="G22" s="54"/>
      <c r="H22" s="54"/>
      <c r="I22" s="53"/>
      <c r="J22" s="54"/>
      <c r="K22" s="55" t="s">
        <v>12</v>
      </c>
      <c r="L22" s="56"/>
      <c r="M22" s="57"/>
      <c r="N22" s="57"/>
      <c r="O22" s="58"/>
      <c r="P22" s="59">
        <f>SUM(P21:P21)</f>
        <v>0</v>
      </c>
    </row>
    <row r="23" spans="1:20" s="10" customFormat="1" x14ac:dyDescent="0.2">
      <c r="A23" s="13"/>
      <c r="B23" s="39"/>
      <c r="C23" s="14"/>
      <c r="D23" s="47"/>
      <c r="E23" s="15"/>
      <c r="F23" s="53"/>
      <c r="G23" s="54"/>
      <c r="H23" s="54"/>
      <c r="I23" s="53"/>
      <c r="J23" s="54"/>
      <c r="K23" s="55" t="s">
        <v>13</v>
      </c>
      <c r="L23" s="52"/>
      <c r="M23" s="52">
        <v>0.21</v>
      </c>
      <c r="N23" s="57"/>
      <c r="O23" s="58"/>
      <c r="P23" s="59">
        <f>P22*M23</f>
        <v>0</v>
      </c>
    </row>
    <row r="24" spans="1:20" s="10" customFormat="1" x14ac:dyDescent="0.2">
      <c r="A24" s="13"/>
      <c r="B24" s="39"/>
      <c r="C24" s="14"/>
      <c r="D24" s="47"/>
      <c r="E24" s="15"/>
      <c r="F24" s="53"/>
      <c r="G24" s="54"/>
      <c r="H24" s="54"/>
      <c r="I24" s="53"/>
      <c r="J24" s="54"/>
      <c r="K24" s="55" t="s">
        <v>14</v>
      </c>
      <c r="L24" s="56"/>
      <c r="M24" s="57"/>
      <c r="N24" s="57"/>
      <c r="O24" s="58"/>
      <c r="P24" s="59">
        <f>P22+P23</f>
        <v>0</v>
      </c>
      <c r="S24" s="61"/>
    </row>
    <row r="25" spans="1:20" x14ac:dyDescent="0.2">
      <c r="M25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T18"/>
  <sheetViews>
    <sheetView view="pageBreakPreview" zoomScale="85" zoomScaleNormal="100" zoomScaleSheetLayoutView="85" workbookViewId="0">
      <selection activeCell="N23" sqref="N23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'6.10.2'!A2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157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P17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54.75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10" customFormat="1" x14ac:dyDescent="0.2">
      <c r="A9" s="120">
        <v>1</v>
      </c>
      <c r="B9" s="122" t="e">
        <f>D4</f>
        <v>#REF!</v>
      </c>
      <c r="C9" s="60" t="s">
        <v>5</v>
      </c>
      <c r="D9" s="123"/>
      <c r="E9" s="284">
        <v>1990.16</v>
      </c>
      <c r="F9" s="76"/>
      <c r="G9" s="76"/>
      <c r="H9" s="29"/>
      <c r="I9" s="235"/>
      <c r="J9" s="29"/>
      <c r="K9" s="29"/>
      <c r="L9" s="29"/>
      <c r="M9" s="29"/>
      <c r="N9" s="29"/>
      <c r="O9" s="29"/>
      <c r="P9" s="29"/>
      <c r="R9" s="11"/>
      <c r="S9" s="11"/>
      <c r="T9" s="11"/>
    </row>
    <row r="10" spans="1:20" s="11" customFormat="1" x14ac:dyDescent="0.2">
      <c r="A10" s="120"/>
      <c r="B10" s="129"/>
      <c r="C10" s="60"/>
      <c r="D10" s="60"/>
      <c r="E10" s="124"/>
      <c r="F10" s="133"/>
      <c r="G10" s="134"/>
      <c r="H10" s="133"/>
      <c r="I10" s="12"/>
      <c r="J10" s="12"/>
      <c r="K10" s="12"/>
      <c r="L10" s="12"/>
      <c r="M10" s="12"/>
      <c r="N10" s="12"/>
      <c r="O10" s="12"/>
      <c r="P10" s="12"/>
    </row>
    <row r="11" spans="1:20" s="11" customFormat="1" x14ac:dyDescent="0.2">
      <c r="A11" s="16"/>
      <c r="B11" s="24"/>
      <c r="C11" s="21"/>
      <c r="D11" s="21"/>
      <c r="E11" s="18"/>
      <c r="F11" s="12"/>
      <c r="G11" s="19"/>
      <c r="H11" s="12"/>
      <c r="I11" s="12"/>
      <c r="J11" s="12"/>
      <c r="K11" s="12"/>
      <c r="L11" s="12"/>
      <c r="M11" s="12"/>
      <c r="N11" s="12"/>
      <c r="O11" s="12"/>
      <c r="P11" s="12"/>
    </row>
    <row r="12" spans="1:20" x14ac:dyDescent="0.2">
      <c r="A12" s="25"/>
      <c r="B12" s="30"/>
      <c r="C12" s="31"/>
      <c r="D12" s="32"/>
      <c r="E12" s="27"/>
      <c r="F12" s="26"/>
      <c r="G12" s="33"/>
      <c r="H12" s="12"/>
      <c r="I12" s="28"/>
      <c r="J12" s="12"/>
      <c r="K12" s="29"/>
      <c r="L12" s="12"/>
      <c r="M12" s="12"/>
      <c r="N12" s="12"/>
      <c r="O12" s="12"/>
      <c r="P12" s="12"/>
    </row>
    <row r="13" spans="1:20" s="2" customFormat="1" x14ac:dyDescent="0.2">
      <c r="A13" s="25"/>
      <c r="B13" s="34"/>
      <c r="C13" s="24" t="s">
        <v>7</v>
      </c>
      <c r="D13" s="35"/>
      <c r="E13" s="36"/>
      <c r="F13" s="36"/>
      <c r="G13" s="36"/>
      <c r="H13" s="37"/>
      <c r="I13" s="36"/>
      <c r="J13" s="37"/>
      <c r="K13" s="37"/>
      <c r="L13" s="38">
        <f>SUM(L9:L12)</f>
        <v>0</v>
      </c>
      <c r="M13" s="38">
        <f>SUM(M9:M12)</f>
        <v>0</v>
      </c>
      <c r="N13" s="38">
        <f>SUM(N9:N12)</f>
        <v>0</v>
      </c>
      <c r="O13" s="38">
        <f>SUM(O9:O12)</f>
        <v>0</v>
      </c>
      <c r="P13" s="38">
        <f>SUM(P9:P12)</f>
        <v>0</v>
      </c>
      <c r="Q13" s="1"/>
    </row>
    <row r="14" spans="1:20" s="10" customFormat="1" x14ac:dyDescent="0.2">
      <c r="A14" s="13"/>
      <c r="B14" s="45" t="s">
        <v>9</v>
      </c>
      <c r="C14" s="46"/>
      <c r="D14" s="47"/>
      <c r="E14" s="15"/>
      <c r="F14" s="41"/>
      <c r="G14" s="42"/>
      <c r="H14" s="42"/>
      <c r="I14" s="41"/>
      <c r="J14" s="42"/>
      <c r="K14" s="48"/>
      <c r="L14" s="49">
        <f>SUM(L13:L13)</f>
        <v>0</v>
      </c>
      <c r="M14" s="49">
        <f>SUM(M13:M13)</f>
        <v>0</v>
      </c>
      <c r="N14" s="49">
        <f>SUM(N13:N13)</f>
        <v>0</v>
      </c>
      <c r="O14" s="49">
        <f>SUM(O13:O13)</f>
        <v>0</v>
      </c>
      <c r="P14" s="49">
        <f>SUM(P13:P13)</f>
        <v>0</v>
      </c>
    </row>
    <row r="15" spans="1:20" s="10" customFormat="1" x14ac:dyDescent="0.2">
      <c r="A15" s="13"/>
      <c r="B15" s="39"/>
      <c r="C15" s="14"/>
      <c r="D15" s="47"/>
      <c r="E15" s="15"/>
      <c r="F15" s="53"/>
      <c r="G15" s="54"/>
      <c r="H15" s="54"/>
      <c r="I15" s="53"/>
      <c r="J15" s="54"/>
      <c r="K15" s="55" t="s">
        <v>12</v>
      </c>
      <c r="L15" s="56"/>
      <c r="M15" s="57"/>
      <c r="N15" s="57"/>
      <c r="O15" s="58"/>
      <c r="P15" s="59">
        <f>SUM(P14:P14)</f>
        <v>0</v>
      </c>
    </row>
    <row r="16" spans="1:20" s="10" customFormat="1" x14ac:dyDescent="0.2">
      <c r="A16" s="13"/>
      <c r="B16" s="39"/>
      <c r="C16" s="14"/>
      <c r="D16" s="47"/>
      <c r="E16" s="15"/>
      <c r="F16" s="53"/>
      <c r="G16" s="54"/>
      <c r="H16" s="54"/>
      <c r="I16" s="53"/>
      <c r="J16" s="54"/>
      <c r="K16" s="55" t="s">
        <v>13</v>
      </c>
      <c r="L16" s="52"/>
      <c r="M16" s="52">
        <v>0.21</v>
      </c>
      <c r="N16" s="57"/>
      <c r="O16" s="58"/>
      <c r="P16" s="59">
        <f>P15*M16</f>
        <v>0</v>
      </c>
    </row>
    <row r="17" spans="1:19" s="10" customFormat="1" x14ac:dyDescent="0.2">
      <c r="A17" s="13"/>
      <c r="B17" s="39"/>
      <c r="C17" s="14"/>
      <c r="D17" s="47"/>
      <c r="E17" s="15"/>
      <c r="F17" s="53"/>
      <c r="G17" s="54"/>
      <c r="H17" s="54"/>
      <c r="I17" s="53"/>
      <c r="J17" s="54"/>
      <c r="K17" s="55" t="s">
        <v>14</v>
      </c>
      <c r="L17" s="56"/>
      <c r="M17" s="57"/>
      <c r="N17" s="57"/>
      <c r="O17" s="58"/>
      <c r="P17" s="59">
        <f>P15+P16</f>
        <v>0</v>
      </c>
      <c r="S17" s="61"/>
    </row>
    <row r="18" spans="1:19" x14ac:dyDescent="0.2">
      <c r="M18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U101"/>
  <sheetViews>
    <sheetView view="pageBreakPreview" topLeftCell="A61" zoomScale="85" zoomScaleNormal="100" zoomScaleSheetLayoutView="85" workbookViewId="0">
      <selection activeCell="N23" sqref="N23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21.85546875" style="66" customWidth="1"/>
    <col min="4" max="4" width="6.140625" style="1" customWidth="1"/>
    <col min="5" max="5" width="6.28515625" style="1" customWidth="1"/>
    <col min="6" max="6" width="7.42578125" style="1" customWidth="1"/>
    <col min="7" max="7" width="6.85546875" style="1" bestFit="1" customWidth="1"/>
    <col min="8" max="8" width="8.28515625" style="1" customWidth="1"/>
    <col min="9" max="9" width="8.42578125" style="1" customWidth="1"/>
    <col min="10" max="10" width="9.28515625" style="1" bestFit="1" customWidth="1"/>
    <col min="11" max="11" width="9.42578125" style="1" customWidth="1"/>
    <col min="12" max="12" width="10.140625" style="1" customWidth="1"/>
    <col min="13" max="13" width="9.42578125" style="1" customWidth="1"/>
    <col min="14" max="14" width="9.7109375" style="4" customWidth="1"/>
    <col min="15" max="15" width="9.28515625" style="1" customWidth="1"/>
    <col min="16" max="16" width="8.7109375" style="1" customWidth="1"/>
    <col min="17" max="17" width="10.28515625" style="1" customWidth="1"/>
    <col min="18" max="16384" width="9.140625" style="1"/>
  </cols>
  <sheetData>
    <row r="1" spans="1:21" x14ac:dyDescent="0.2">
      <c r="A1" s="160" t="s">
        <v>418</v>
      </c>
      <c r="F1" s="4"/>
      <c r="M1" s="4"/>
      <c r="N1" s="1"/>
    </row>
    <row r="2" spans="1:21" x14ac:dyDescent="0.2">
      <c r="A2" s="160" t="e">
        <f>'6.11'!A2</f>
        <v>#REF!</v>
      </c>
      <c r="B2" s="67"/>
      <c r="C2" s="67"/>
      <c r="D2" s="6"/>
      <c r="E2" s="6"/>
      <c r="F2" s="6"/>
      <c r="G2" s="6"/>
      <c r="I2" s="5"/>
      <c r="J2" s="5"/>
      <c r="K2" s="5"/>
      <c r="L2" s="5"/>
    </row>
    <row r="3" spans="1:21" x14ac:dyDescent="0.2">
      <c r="B3" s="67"/>
      <c r="C3" s="67"/>
      <c r="D3" s="6"/>
      <c r="E3" s="5" t="s">
        <v>123</v>
      </c>
      <c r="F3" s="6"/>
      <c r="G3" s="6"/>
      <c r="I3" s="5"/>
      <c r="J3" s="5"/>
      <c r="K3" s="5"/>
      <c r="L3" s="5"/>
    </row>
    <row r="4" spans="1:21" x14ac:dyDescent="0.2">
      <c r="B4" s="67"/>
      <c r="C4" s="67"/>
      <c r="D4" s="6"/>
      <c r="E4" s="5" t="e">
        <f>#REF!</f>
        <v>#REF!</v>
      </c>
      <c r="F4" s="6"/>
      <c r="G4" s="6"/>
      <c r="H4" s="5"/>
      <c r="I4" s="5"/>
      <c r="J4" s="5"/>
      <c r="K4" s="5"/>
      <c r="L4" s="5"/>
    </row>
    <row r="5" spans="1:21" x14ac:dyDescent="0.2">
      <c r="B5" s="66" t="s">
        <v>420</v>
      </c>
      <c r="F5" s="4"/>
      <c r="N5" s="1"/>
      <c r="O5" s="7" t="s">
        <v>8</v>
      </c>
      <c r="P5" s="8">
        <f>Q100</f>
        <v>0</v>
      </c>
      <c r="Q5" s="1" t="s">
        <v>86</v>
      </c>
    </row>
    <row r="6" spans="1:21" s="10" customFormat="1" x14ac:dyDescent="0.2">
      <c r="A6" s="668" t="s">
        <v>0</v>
      </c>
      <c r="B6" s="670" t="s">
        <v>18</v>
      </c>
      <c r="C6" s="671"/>
      <c r="D6" s="669" t="s">
        <v>6</v>
      </c>
      <c r="E6" s="669" t="s">
        <v>19</v>
      </c>
      <c r="F6" s="669" t="s">
        <v>20</v>
      </c>
      <c r="G6" s="667" t="s">
        <v>1</v>
      </c>
      <c r="H6" s="667"/>
      <c r="I6" s="667"/>
      <c r="J6" s="667"/>
      <c r="K6" s="667"/>
      <c r="L6" s="667"/>
      <c r="M6" s="667" t="s">
        <v>2</v>
      </c>
      <c r="N6" s="667"/>
      <c r="O6" s="667"/>
      <c r="P6" s="667"/>
      <c r="Q6" s="667"/>
    </row>
    <row r="7" spans="1:21" s="10" customFormat="1" ht="95.25" customHeight="1" x14ac:dyDescent="0.2">
      <c r="A7" s="668"/>
      <c r="B7" s="672"/>
      <c r="C7" s="673"/>
      <c r="D7" s="669"/>
      <c r="E7" s="669"/>
      <c r="F7" s="669"/>
      <c r="G7" s="22" t="s">
        <v>3</v>
      </c>
      <c r="H7" s="22" t="s">
        <v>21</v>
      </c>
      <c r="I7" s="22" t="s">
        <v>22</v>
      </c>
      <c r="J7" s="22" t="s">
        <v>23</v>
      </c>
      <c r="K7" s="22" t="s">
        <v>24</v>
      </c>
      <c r="L7" s="22" t="s">
        <v>25</v>
      </c>
      <c r="M7" s="22" t="s">
        <v>4</v>
      </c>
      <c r="N7" s="22" t="s">
        <v>26</v>
      </c>
      <c r="O7" s="22" t="s">
        <v>23</v>
      </c>
      <c r="P7" s="22" t="s">
        <v>24</v>
      </c>
      <c r="Q7" s="22" t="s">
        <v>27</v>
      </c>
    </row>
    <row r="8" spans="1:21" x14ac:dyDescent="0.2">
      <c r="A8" s="9">
        <v>1</v>
      </c>
      <c r="B8" s="9">
        <v>2</v>
      </c>
      <c r="C8" s="9"/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9">
        <v>16</v>
      </c>
    </row>
    <row r="9" spans="1:21" s="11" customFormat="1" x14ac:dyDescent="0.2">
      <c r="A9" s="16"/>
      <c r="B9" s="64"/>
      <c r="C9" s="64"/>
      <c r="D9" s="21"/>
      <c r="E9" s="21"/>
      <c r="F9" s="18"/>
      <c r="G9" s="18"/>
      <c r="H9" s="19"/>
      <c r="I9" s="12"/>
      <c r="J9" s="65"/>
      <c r="K9" s="12"/>
      <c r="L9" s="12"/>
      <c r="M9" s="12"/>
      <c r="N9" s="12"/>
      <c r="O9" s="12"/>
      <c r="P9" s="12"/>
      <c r="Q9" s="12"/>
    </row>
    <row r="10" spans="1:21" s="10" customFormat="1" x14ac:dyDescent="0.2">
      <c r="A10" s="120">
        <v>1</v>
      </c>
      <c r="B10" s="306" t="s">
        <v>204</v>
      </c>
      <c r="C10" s="306"/>
      <c r="D10" s="306"/>
      <c r="E10" s="60"/>
      <c r="F10" s="306"/>
      <c r="G10" s="143"/>
      <c r="H10" s="62"/>
      <c r="I10" s="12"/>
      <c r="J10" s="12"/>
      <c r="K10" s="12"/>
      <c r="L10" s="12"/>
      <c r="M10" s="12"/>
      <c r="N10" s="12"/>
      <c r="O10" s="12"/>
      <c r="P10" s="12"/>
      <c r="Q10" s="12"/>
    </row>
    <row r="11" spans="1:21" s="10" customFormat="1" x14ac:dyDescent="0.2">
      <c r="A11" s="120">
        <v>2</v>
      </c>
      <c r="B11" s="307" t="s">
        <v>1339</v>
      </c>
      <c r="C11" s="308"/>
      <c r="D11" s="308" t="s">
        <v>29</v>
      </c>
      <c r="E11" s="60"/>
      <c r="F11" s="309">
        <v>76</v>
      </c>
      <c r="G11" s="143"/>
      <c r="H11" s="62"/>
      <c r="I11" s="12"/>
      <c r="J11" s="12"/>
      <c r="K11" s="12"/>
      <c r="L11" s="12"/>
      <c r="M11" s="12"/>
      <c r="N11" s="12"/>
      <c r="O11" s="12"/>
      <c r="P11" s="12"/>
      <c r="Q11" s="12"/>
      <c r="S11" s="11"/>
      <c r="T11" s="11"/>
      <c r="U11" s="11"/>
    </row>
    <row r="12" spans="1:21" s="10" customFormat="1" x14ac:dyDescent="0.2">
      <c r="A12" s="120">
        <v>3</v>
      </c>
      <c r="B12" s="307" t="s">
        <v>1340</v>
      </c>
      <c r="C12" s="308"/>
      <c r="D12" s="308" t="s">
        <v>29</v>
      </c>
      <c r="E12" s="60"/>
      <c r="F12" s="309">
        <v>90</v>
      </c>
      <c r="G12" s="143"/>
      <c r="H12" s="62"/>
      <c r="I12" s="12"/>
      <c r="J12" s="12"/>
      <c r="K12" s="12"/>
      <c r="L12" s="12"/>
      <c r="M12" s="12"/>
      <c r="N12" s="12"/>
      <c r="O12" s="12"/>
      <c r="P12" s="12"/>
      <c r="Q12" s="12"/>
      <c r="S12" s="11"/>
      <c r="T12" s="11"/>
      <c r="U12" s="11"/>
    </row>
    <row r="13" spans="1:21" s="10" customFormat="1" x14ac:dyDescent="0.2">
      <c r="A13" s="120">
        <v>4</v>
      </c>
      <c r="B13" s="307" t="s">
        <v>815</v>
      </c>
      <c r="C13" s="308"/>
      <c r="D13" s="308" t="s">
        <v>29</v>
      </c>
      <c r="E13" s="60"/>
      <c r="F13" s="309">
        <v>24</v>
      </c>
      <c r="G13" s="143"/>
      <c r="H13" s="62"/>
      <c r="I13" s="12"/>
      <c r="J13" s="12"/>
      <c r="K13" s="12"/>
      <c r="L13" s="12"/>
      <c r="M13" s="12"/>
      <c r="N13" s="12"/>
      <c r="O13" s="12"/>
      <c r="P13" s="12"/>
      <c r="Q13" s="12"/>
      <c r="S13" s="11"/>
      <c r="T13" s="11"/>
      <c r="U13" s="11"/>
    </row>
    <row r="14" spans="1:21" s="10" customFormat="1" x14ac:dyDescent="0.2">
      <c r="A14" s="120">
        <v>5</v>
      </c>
      <c r="B14" s="307" t="s">
        <v>1341</v>
      </c>
      <c r="C14" s="308"/>
      <c r="D14" s="308" t="s">
        <v>29</v>
      </c>
      <c r="E14" s="60"/>
      <c r="F14" s="309">
        <v>83</v>
      </c>
      <c r="G14" s="143"/>
      <c r="H14" s="62"/>
      <c r="I14" s="12"/>
      <c r="J14" s="12"/>
      <c r="K14" s="12"/>
      <c r="L14" s="12"/>
      <c r="M14" s="12"/>
      <c r="N14" s="12"/>
      <c r="O14" s="12"/>
      <c r="P14" s="12"/>
      <c r="Q14" s="12"/>
      <c r="S14" s="11"/>
      <c r="T14" s="11"/>
      <c r="U14" s="11"/>
    </row>
    <row r="15" spans="1:21" s="10" customFormat="1" x14ac:dyDescent="0.2">
      <c r="A15" s="120">
        <v>6</v>
      </c>
      <c r="B15" s="307" t="s">
        <v>1342</v>
      </c>
      <c r="C15" s="308"/>
      <c r="D15" s="308" t="s">
        <v>29</v>
      </c>
      <c r="E15" s="60"/>
      <c r="F15" s="309">
        <v>158</v>
      </c>
      <c r="G15" s="143"/>
      <c r="H15" s="62"/>
      <c r="I15" s="12"/>
      <c r="J15" s="12"/>
      <c r="K15" s="12"/>
      <c r="L15" s="12"/>
      <c r="M15" s="12"/>
      <c r="N15" s="12"/>
      <c r="O15" s="12"/>
      <c r="P15" s="12"/>
      <c r="Q15" s="12"/>
      <c r="S15" s="11"/>
      <c r="T15" s="11"/>
      <c r="U15" s="11"/>
    </row>
    <row r="16" spans="1:21" s="10" customFormat="1" x14ac:dyDescent="0.2">
      <c r="A16" s="120">
        <v>7</v>
      </c>
      <c r="B16" s="307" t="s">
        <v>1343</v>
      </c>
      <c r="C16" s="308"/>
      <c r="D16" s="308" t="s">
        <v>29</v>
      </c>
      <c r="E16" s="60"/>
      <c r="F16" s="309">
        <v>98</v>
      </c>
      <c r="G16" s="143"/>
      <c r="H16" s="62"/>
      <c r="I16" s="12"/>
      <c r="J16" s="12"/>
      <c r="K16" s="12"/>
      <c r="L16" s="12"/>
      <c r="M16" s="12"/>
      <c r="N16" s="12"/>
      <c r="O16" s="12"/>
      <c r="P16" s="12"/>
      <c r="Q16" s="12"/>
      <c r="S16" s="11"/>
      <c r="T16" s="11"/>
      <c r="U16" s="11"/>
    </row>
    <row r="17" spans="1:21" s="10" customFormat="1" x14ac:dyDescent="0.2">
      <c r="A17" s="120">
        <v>8</v>
      </c>
      <c r="B17" s="307" t="s">
        <v>1344</v>
      </c>
      <c r="C17" s="308"/>
      <c r="D17" s="308" t="s">
        <v>29</v>
      </c>
      <c r="E17" s="60"/>
      <c r="F17" s="309">
        <v>1199</v>
      </c>
      <c r="G17" s="143"/>
      <c r="H17" s="62"/>
      <c r="I17" s="12"/>
      <c r="J17" s="12"/>
      <c r="K17" s="12"/>
      <c r="L17" s="12"/>
      <c r="M17" s="12"/>
      <c r="N17" s="12"/>
      <c r="O17" s="12"/>
      <c r="P17" s="12"/>
      <c r="Q17" s="12"/>
      <c r="S17" s="11"/>
      <c r="T17" s="11"/>
      <c r="U17" s="11"/>
    </row>
    <row r="18" spans="1:21" s="10" customFormat="1" x14ac:dyDescent="0.2">
      <c r="A18" s="120">
        <v>9</v>
      </c>
      <c r="B18" s="307" t="s">
        <v>1345</v>
      </c>
      <c r="C18" s="308"/>
      <c r="D18" s="308" t="s">
        <v>29</v>
      </c>
      <c r="E18" s="60"/>
      <c r="F18" s="309">
        <v>45</v>
      </c>
      <c r="G18" s="143"/>
      <c r="H18" s="62"/>
      <c r="I18" s="12"/>
      <c r="J18" s="12"/>
      <c r="K18" s="12"/>
      <c r="L18" s="12"/>
      <c r="M18" s="12"/>
      <c r="N18" s="12"/>
      <c r="O18" s="12"/>
      <c r="P18" s="12"/>
      <c r="Q18" s="12"/>
      <c r="S18" s="11"/>
      <c r="T18" s="11"/>
      <c r="U18" s="11"/>
    </row>
    <row r="19" spans="1:21" s="10" customFormat="1" x14ac:dyDescent="0.2">
      <c r="A19" s="120">
        <v>10</v>
      </c>
      <c r="B19" s="307" t="s">
        <v>1346</v>
      </c>
      <c r="C19" s="308"/>
      <c r="D19" s="308" t="s">
        <v>29</v>
      </c>
      <c r="E19" s="60"/>
      <c r="F19" s="309">
        <v>60</v>
      </c>
      <c r="G19" s="143"/>
      <c r="H19" s="62"/>
      <c r="I19" s="12"/>
      <c r="J19" s="12"/>
      <c r="K19" s="12"/>
      <c r="L19" s="12"/>
      <c r="M19" s="12"/>
      <c r="N19" s="12"/>
      <c r="O19" s="12"/>
      <c r="P19" s="12"/>
      <c r="Q19" s="12"/>
      <c r="S19" s="11"/>
      <c r="T19" s="11"/>
      <c r="U19" s="11"/>
    </row>
    <row r="20" spans="1:21" s="10" customFormat="1" x14ac:dyDescent="0.2">
      <c r="A20" s="120">
        <v>11</v>
      </c>
      <c r="B20" s="307" t="s">
        <v>1347</v>
      </c>
      <c r="C20" s="308"/>
      <c r="D20" s="308" t="s">
        <v>29</v>
      </c>
      <c r="E20" s="60"/>
      <c r="F20" s="309">
        <v>218</v>
      </c>
      <c r="G20" s="143"/>
      <c r="H20" s="62"/>
      <c r="I20" s="12"/>
      <c r="J20" s="12"/>
      <c r="K20" s="12"/>
      <c r="L20" s="12"/>
      <c r="M20" s="12"/>
      <c r="N20" s="12"/>
      <c r="O20" s="12"/>
      <c r="P20" s="12"/>
      <c r="Q20" s="12"/>
      <c r="S20" s="11"/>
      <c r="T20" s="11"/>
      <c r="U20" s="11"/>
    </row>
    <row r="21" spans="1:21" s="10" customFormat="1" x14ac:dyDescent="0.2">
      <c r="A21" s="120">
        <v>12</v>
      </c>
      <c r="B21" s="307" t="s">
        <v>1348</v>
      </c>
      <c r="C21" s="308"/>
      <c r="D21" s="308" t="s">
        <v>29</v>
      </c>
      <c r="E21" s="60"/>
      <c r="F21" s="309">
        <v>76</v>
      </c>
      <c r="G21" s="143"/>
      <c r="H21" s="62"/>
      <c r="I21" s="12"/>
      <c r="J21" s="12"/>
      <c r="K21" s="12"/>
      <c r="L21" s="12"/>
      <c r="M21" s="12"/>
      <c r="N21" s="12"/>
      <c r="O21" s="12"/>
      <c r="P21" s="12"/>
      <c r="Q21" s="12"/>
      <c r="S21" s="11"/>
      <c r="T21" s="11"/>
      <c r="U21" s="11"/>
    </row>
    <row r="22" spans="1:21" s="10" customFormat="1" x14ac:dyDescent="0.2">
      <c r="A22" s="120">
        <v>13</v>
      </c>
      <c r="B22" s="307" t="s">
        <v>1349</v>
      </c>
      <c r="C22" s="308"/>
      <c r="D22" s="308" t="s">
        <v>29</v>
      </c>
      <c r="E22" s="60"/>
      <c r="F22" s="309">
        <v>688</v>
      </c>
      <c r="G22" s="143"/>
      <c r="H22" s="62"/>
      <c r="I22" s="12"/>
      <c r="J22" s="12"/>
      <c r="K22" s="12"/>
      <c r="L22" s="12"/>
      <c r="M22" s="12"/>
      <c r="N22" s="12"/>
      <c r="O22" s="12"/>
      <c r="P22" s="12"/>
      <c r="Q22" s="12"/>
      <c r="S22" s="11"/>
      <c r="T22" s="11"/>
      <c r="U22" s="11"/>
    </row>
    <row r="23" spans="1:21" s="10" customFormat="1" x14ac:dyDescent="0.2">
      <c r="A23" s="120">
        <v>14</v>
      </c>
      <c r="B23" s="307" t="s">
        <v>1350</v>
      </c>
      <c r="C23" s="308"/>
      <c r="D23" s="308" t="s">
        <v>29</v>
      </c>
      <c r="E23" s="60"/>
      <c r="F23" s="309">
        <v>380</v>
      </c>
      <c r="G23" s="143"/>
      <c r="H23" s="62"/>
      <c r="I23" s="12"/>
      <c r="J23" s="12"/>
      <c r="K23" s="12"/>
      <c r="L23" s="12"/>
      <c r="M23" s="12"/>
      <c r="N23" s="12"/>
      <c r="O23" s="12"/>
      <c r="P23" s="12"/>
      <c r="Q23" s="12"/>
      <c r="S23" s="11"/>
      <c r="T23" s="11"/>
      <c r="U23" s="11"/>
    </row>
    <row r="24" spans="1:21" s="10" customFormat="1" x14ac:dyDescent="0.2">
      <c r="A24" s="120">
        <v>15</v>
      </c>
      <c r="B24" s="307" t="s">
        <v>1351</v>
      </c>
      <c r="C24" s="308"/>
      <c r="D24" s="308" t="s">
        <v>29</v>
      </c>
      <c r="E24" s="60"/>
      <c r="F24" s="309">
        <v>10686</v>
      </c>
      <c r="G24" s="143"/>
      <c r="H24" s="62"/>
      <c r="I24" s="12"/>
      <c r="J24" s="12"/>
      <c r="K24" s="12"/>
      <c r="L24" s="12"/>
      <c r="M24" s="12"/>
      <c r="N24" s="12"/>
      <c r="O24" s="12"/>
      <c r="P24" s="12"/>
      <c r="Q24" s="12"/>
      <c r="S24" s="11"/>
      <c r="T24" s="11"/>
      <c r="U24" s="11"/>
    </row>
    <row r="25" spans="1:21" s="10" customFormat="1" x14ac:dyDescent="0.2">
      <c r="A25" s="120">
        <v>16</v>
      </c>
      <c r="B25" s="307" t="s">
        <v>1352</v>
      </c>
      <c r="C25" s="308"/>
      <c r="D25" s="308" t="s">
        <v>29</v>
      </c>
      <c r="E25" s="60"/>
      <c r="F25" s="309">
        <v>654</v>
      </c>
      <c r="G25" s="143"/>
      <c r="H25" s="62"/>
      <c r="I25" s="12"/>
      <c r="J25" s="12"/>
      <c r="K25" s="12"/>
      <c r="L25" s="12"/>
      <c r="M25" s="12"/>
      <c r="N25" s="12"/>
      <c r="O25" s="12"/>
      <c r="P25" s="12"/>
      <c r="Q25" s="12"/>
      <c r="S25" s="11"/>
      <c r="T25" s="11"/>
      <c r="U25" s="11"/>
    </row>
    <row r="26" spans="1:21" s="10" customFormat="1" x14ac:dyDescent="0.2">
      <c r="A26" s="120">
        <v>17</v>
      </c>
      <c r="B26" s="307" t="s">
        <v>1353</v>
      </c>
      <c r="C26" s="308"/>
      <c r="D26" s="308" t="s">
        <v>29</v>
      </c>
      <c r="E26" s="60"/>
      <c r="F26" s="309">
        <v>20</v>
      </c>
      <c r="G26" s="143"/>
      <c r="H26" s="62"/>
      <c r="I26" s="12"/>
      <c r="J26" s="12"/>
      <c r="K26" s="12"/>
      <c r="L26" s="12"/>
      <c r="M26" s="12"/>
      <c r="N26" s="12"/>
      <c r="O26" s="12"/>
      <c r="P26" s="12"/>
      <c r="Q26" s="12"/>
      <c r="S26" s="11"/>
      <c r="T26" s="11"/>
      <c r="U26" s="11"/>
    </row>
    <row r="27" spans="1:21" s="10" customFormat="1" x14ac:dyDescent="0.2">
      <c r="A27" s="120">
        <v>18</v>
      </c>
      <c r="B27" s="307" t="s">
        <v>1338</v>
      </c>
      <c r="C27" s="308"/>
      <c r="D27" s="308" t="s">
        <v>29</v>
      </c>
      <c r="E27" s="60"/>
      <c r="F27" s="309">
        <v>20</v>
      </c>
      <c r="G27" s="143"/>
      <c r="H27" s="62"/>
      <c r="I27" s="12"/>
      <c r="J27" s="12"/>
      <c r="K27" s="12"/>
      <c r="L27" s="12"/>
      <c r="M27" s="12"/>
      <c r="N27" s="12"/>
      <c r="O27" s="12"/>
      <c r="P27" s="12"/>
      <c r="Q27" s="12"/>
      <c r="S27" s="11"/>
      <c r="T27" s="11"/>
      <c r="U27" s="11"/>
    </row>
    <row r="28" spans="1:21" s="10" customFormat="1" x14ac:dyDescent="0.2">
      <c r="A28" s="120">
        <v>19</v>
      </c>
      <c r="B28" s="307" t="s">
        <v>1354</v>
      </c>
      <c r="C28" s="308"/>
      <c r="D28" s="308" t="s">
        <v>29</v>
      </c>
      <c r="E28" s="60"/>
      <c r="F28" s="309">
        <v>41</v>
      </c>
      <c r="G28" s="143"/>
      <c r="H28" s="62"/>
      <c r="I28" s="12"/>
      <c r="J28" s="12"/>
      <c r="K28" s="12"/>
      <c r="L28" s="12"/>
      <c r="M28" s="12"/>
      <c r="N28" s="12"/>
      <c r="O28" s="12"/>
      <c r="P28" s="12"/>
      <c r="Q28" s="12"/>
      <c r="S28" s="11"/>
      <c r="T28" s="11"/>
      <c r="U28" s="11"/>
    </row>
    <row r="29" spans="1:21" s="10" customFormat="1" x14ac:dyDescent="0.2">
      <c r="A29" s="120">
        <v>20</v>
      </c>
      <c r="B29" s="307" t="s">
        <v>1355</v>
      </c>
      <c r="C29" s="308"/>
      <c r="D29" s="308" t="s">
        <v>29</v>
      </c>
      <c r="E29" s="60"/>
      <c r="F29" s="309">
        <v>320</v>
      </c>
      <c r="G29" s="143"/>
      <c r="H29" s="62"/>
      <c r="I29" s="12"/>
      <c r="J29" s="12"/>
      <c r="K29" s="12"/>
      <c r="L29" s="12"/>
      <c r="M29" s="12"/>
      <c r="N29" s="12"/>
      <c r="O29" s="12"/>
      <c r="P29" s="12"/>
      <c r="Q29" s="12"/>
      <c r="S29" s="11"/>
      <c r="T29" s="11"/>
      <c r="U29" s="11"/>
    </row>
    <row r="30" spans="1:21" s="10" customFormat="1" x14ac:dyDescent="0.2">
      <c r="A30" s="120">
        <v>21</v>
      </c>
      <c r="B30" s="307" t="s">
        <v>1356</v>
      </c>
      <c r="C30" s="308"/>
      <c r="D30" s="308" t="s">
        <v>29</v>
      </c>
      <c r="E30" s="60"/>
      <c r="F30" s="309">
        <v>70</v>
      </c>
      <c r="G30" s="143"/>
      <c r="H30" s="62"/>
      <c r="I30" s="12"/>
      <c r="J30" s="12"/>
      <c r="K30" s="12"/>
      <c r="L30" s="12"/>
      <c r="M30" s="12"/>
      <c r="N30" s="12"/>
      <c r="O30" s="12"/>
      <c r="P30" s="12"/>
      <c r="Q30" s="12"/>
      <c r="S30" s="11"/>
      <c r="T30" s="11"/>
      <c r="U30" s="11"/>
    </row>
    <row r="31" spans="1:21" s="10" customFormat="1" x14ac:dyDescent="0.2">
      <c r="A31" s="120">
        <v>22</v>
      </c>
      <c r="B31" s="307" t="s">
        <v>1357</v>
      </c>
      <c r="C31" s="308"/>
      <c r="D31" s="308" t="s">
        <v>29</v>
      </c>
      <c r="E31" s="60"/>
      <c r="F31" s="309">
        <v>200</v>
      </c>
      <c r="G31" s="143"/>
      <c r="H31" s="62"/>
      <c r="I31" s="12"/>
      <c r="J31" s="12"/>
      <c r="K31" s="12"/>
      <c r="L31" s="12"/>
      <c r="M31" s="12"/>
      <c r="N31" s="12"/>
      <c r="O31" s="12"/>
      <c r="P31" s="12"/>
      <c r="Q31" s="12"/>
      <c r="S31" s="11"/>
      <c r="T31" s="11"/>
      <c r="U31" s="11"/>
    </row>
    <row r="32" spans="1:21" s="10" customFormat="1" x14ac:dyDescent="0.2">
      <c r="A32" s="120">
        <v>23</v>
      </c>
      <c r="B32" s="307" t="s">
        <v>1358</v>
      </c>
      <c r="C32" s="308"/>
      <c r="D32" s="308" t="s">
        <v>29</v>
      </c>
      <c r="E32" s="60"/>
      <c r="F32" s="309">
        <v>50</v>
      </c>
      <c r="G32" s="143"/>
      <c r="H32" s="62"/>
      <c r="I32" s="12"/>
      <c r="J32" s="12"/>
      <c r="K32" s="12"/>
      <c r="L32" s="12"/>
      <c r="M32" s="12"/>
      <c r="N32" s="12"/>
      <c r="O32" s="12"/>
      <c r="P32" s="12"/>
      <c r="Q32" s="12"/>
      <c r="S32" s="11"/>
      <c r="T32" s="11"/>
      <c r="U32" s="11"/>
    </row>
    <row r="33" spans="1:21" s="10" customFormat="1" x14ac:dyDescent="0.2">
      <c r="A33" s="120">
        <v>24</v>
      </c>
      <c r="B33" s="307" t="s">
        <v>1359</v>
      </c>
      <c r="C33" s="308"/>
      <c r="D33" s="308" t="s">
        <v>29</v>
      </c>
      <c r="E33" s="60"/>
      <c r="F33" s="309">
        <v>480</v>
      </c>
      <c r="G33" s="143"/>
      <c r="H33" s="62"/>
      <c r="I33" s="12"/>
      <c r="J33" s="12"/>
      <c r="K33" s="12"/>
      <c r="L33" s="12"/>
      <c r="M33" s="12"/>
      <c r="N33" s="12"/>
      <c r="O33" s="12"/>
      <c r="P33" s="12"/>
      <c r="Q33" s="12"/>
      <c r="S33" s="11"/>
      <c r="T33" s="11"/>
      <c r="U33" s="11"/>
    </row>
    <row r="34" spans="1:21" s="11" customFormat="1" x14ac:dyDescent="0.2">
      <c r="A34" s="120">
        <v>25</v>
      </c>
      <c r="B34" s="310" t="s">
        <v>1360</v>
      </c>
      <c r="C34" s="308"/>
      <c r="D34" s="308" t="s">
        <v>29</v>
      </c>
      <c r="E34" s="60"/>
      <c r="F34" s="309">
        <v>100</v>
      </c>
      <c r="G34" s="143"/>
      <c r="H34" s="62"/>
      <c r="I34" s="12"/>
      <c r="J34" s="12"/>
      <c r="K34" s="12"/>
      <c r="L34" s="12"/>
      <c r="M34" s="12"/>
      <c r="N34" s="12"/>
      <c r="O34" s="12"/>
      <c r="P34" s="12"/>
      <c r="Q34" s="12"/>
    </row>
    <row r="35" spans="1:21" s="10" customFormat="1" ht="25.5" x14ac:dyDescent="0.2">
      <c r="A35" s="120">
        <v>26</v>
      </c>
      <c r="B35" s="310" t="s">
        <v>816</v>
      </c>
      <c r="C35" s="308"/>
      <c r="D35" s="308" t="s">
        <v>29</v>
      </c>
      <c r="E35" s="60"/>
      <c r="F35" s="309">
        <v>190</v>
      </c>
      <c r="G35" s="143"/>
      <c r="H35" s="62"/>
      <c r="I35" s="12"/>
      <c r="J35" s="12"/>
      <c r="K35" s="12"/>
      <c r="L35" s="12"/>
      <c r="M35" s="12"/>
      <c r="N35" s="12"/>
      <c r="O35" s="12"/>
      <c r="P35" s="12"/>
      <c r="Q35" s="12"/>
      <c r="S35" s="11"/>
      <c r="T35" s="11"/>
      <c r="U35" s="11"/>
    </row>
    <row r="36" spans="1:21" s="10" customFormat="1" ht="25.5" x14ac:dyDescent="0.2">
      <c r="A36" s="120">
        <v>27</v>
      </c>
      <c r="B36" s="310" t="s">
        <v>817</v>
      </c>
      <c r="C36" s="308"/>
      <c r="D36" s="308" t="s">
        <v>29</v>
      </c>
      <c r="E36" s="60"/>
      <c r="F36" s="309">
        <v>75</v>
      </c>
      <c r="G36" s="143"/>
      <c r="H36" s="62"/>
      <c r="I36" s="12"/>
      <c r="J36" s="12"/>
      <c r="K36" s="12"/>
      <c r="L36" s="12"/>
      <c r="M36" s="12"/>
      <c r="N36" s="12"/>
      <c r="O36" s="12"/>
      <c r="P36" s="12"/>
      <c r="Q36" s="12"/>
      <c r="S36" s="11"/>
      <c r="T36" s="11"/>
      <c r="U36" s="11"/>
    </row>
    <row r="37" spans="1:21" s="10" customFormat="1" ht="25.5" x14ac:dyDescent="0.2">
      <c r="A37" s="120">
        <v>28</v>
      </c>
      <c r="B37" s="310" t="s">
        <v>818</v>
      </c>
      <c r="C37" s="308"/>
      <c r="D37" s="308" t="s">
        <v>29</v>
      </c>
      <c r="E37" s="60"/>
      <c r="F37" s="309">
        <v>21</v>
      </c>
      <c r="G37" s="143"/>
      <c r="H37" s="62"/>
      <c r="I37" s="12"/>
      <c r="J37" s="12"/>
      <c r="K37" s="12"/>
      <c r="L37" s="12"/>
      <c r="M37" s="12"/>
      <c r="N37" s="12"/>
      <c r="O37" s="12"/>
      <c r="P37" s="12"/>
      <c r="Q37" s="12"/>
      <c r="S37" s="11"/>
      <c r="T37" s="11"/>
      <c r="U37" s="11"/>
    </row>
    <row r="38" spans="1:21" s="10" customFormat="1" ht="25.5" x14ac:dyDescent="0.2">
      <c r="A38" s="120">
        <v>29</v>
      </c>
      <c r="B38" s="310" t="s">
        <v>819</v>
      </c>
      <c r="C38" s="308"/>
      <c r="D38" s="308" t="s">
        <v>29</v>
      </c>
      <c r="E38" s="60"/>
      <c r="F38" s="309">
        <v>125</v>
      </c>
      <c r="G38" s="143"/>
      <c r="H38" s="62"/>
      <c r="I38" s="12"/>
      <c r="J38" s="12"/>
      <c r="K38" s="12"/>
      <c r="L38" s="12"/>
      <c r="M38" s="12"/>
      <c r="N38" s="12"/>
      <c r="O38" s="12"/>
      <c r="P38" s="12"/>
      <c r="Q38" s="12"/>
      <c r="S38" s="11"/>
      <c r="T38" s="11"/>
      <c r="U38" s="11"/>
    </row>
    <row r="39" spans="1:21" s="10" customFormat="1" ht="25.5" x14ac:dyDescent="0.2">
      <c r="A39" s="120">
        <v>30</v>
      </c>
      <c r="B39" s="310" t="s">
        <v>820</v>
      </c>
      <c r="C39" s="308"/>
      <c r="D39" s="308" t="s">
        <v>29</v>
      </c>
      <c r="E39" s="60"/>
      <c r="F39" s="309">
        <v>9</v>
      </c>
      <c r="G39" s="143"/>
      <c r="H39" s="62"/>
      <c r="I39" s="12"/>
      <c r="J39" s="12"/>
      <c r="K39" s="12"/>
      <c r="L39" s="12"/>
      <c r="M39" s="12"/>
      <c r="N39" s="12"/>
      <c r="O39" s="12"/>
      <c r="P39" s="12"/>
      <c r="Q39" s="12"/>
      <c r="S39" s="11"/>
      <c r="T39" s="11"/>
      <c r="U39" s="11"/>
    </row>
    <row r="40" spans="1:21" s="10" customFormat="1" ht="25.5" x14ac:dyDescent="0.2">
      <c r="A40" s="120">
        <v>31</v>
      </c>
      <c r="B40" s="310" t="s">
        <v>821</v>
      </c>
      <c r="C40" s="308"/>
      <c r="D40" s="308" t="s">
        <v>29</v>
      </c>
      <c r="E40" s="60"/>
      <c r="F40" s="309">
        <v>32</v>
      </c>
      <c r="G40" s="143"/>
      <c r="H40" s="62"/>
      <c r="I40" s="12"/>
      <c r="J40" s="12"/>
      <c r="K40" s="12"/>
      <c r="L40" s="12"/>
      <c r="M40" s="12"/>
      <c r="N40" s="12"/>
      <c r="O40" s="12"/>
      <c r="P40" s="12"/>
      <c r="Q40" s="12"/>
      <c r="S40" s="11"/>
      <c r="T40" s="11"/>
      <c r="U40" s="11"/>
    </row>
    <row r="41" spans="1:21" s="10" customFormat="1" x14ac:dyDescent="0.2">
      <c r="A41" s="120">
        <v>32</v>
      </c>
      <c r="B41" s="307" t="s">
        <v>822</v>
      </c>
      <c r="C41" s="308"/>
      <c r="D41" s="308" t="s">
        <v>29</v>
      </c>
      <c r="E41" s="60"/>
      <c r="F41" s="309">
        <v>5</v>
      </c>
      <c r="G41" s="143"/>
      <c r="H41" s="62"/>
      <c r="I41" s="12"/>
      <c r="J41" s="12"/>
      <c r="K41" s="12"/>
      <c r="L41" s="12"/>
      <c r="M41" s="12"/>
      <c r="N41" s="12"/>
      <c r="O41" s="12"/>
      <c r="P41" s="12"/>
      <c r="Q41" s="12"/>
      <c r="S41" s="11"/>
      <c r="T41" s="11"/>
      <c r="U41" s="11"/>
    </row>
    <row r="42" spans="1:21" s="10" customFormat="1" x14ac:dyDescent="0.2">
      <c r="A42" s="120">
        <v>33</v>
      </c>
      <c r="B42" s="307" t="s">
        <v>823</v>
      </c>
      <c r="C42" s="308"/>
      <c r="D42" s="308" t="s">
        <v>29</v>
      </c>
      <c r="E42" s="60"/>
      <c r="F42" s="309">
        <v>410</v>
      </c>
      <c r="G42" s="143"/>
      <c r="H42" s="62"/>
      <c r="I42" s="12"/>
      <c r="J42" s="12"/>
      <c r="K42" s="12"/>
      <c r="L42" s="12"/>
      <c r="M42" s="12"/>
      <c r="N42" s="12"/>
      <c r="O42" s="12"/>
      <c r="P42" s="12"/>
      <c r="Q42" s="12"/>
      <c r="S42" s="11"/>
      <c r="T42" s="11"/>
      <c r="U42" s="11"/>
    </row>
    <row r="43" spans="1:21" s="10" customFormat="1" x14ac:dyDescent="0.2">
      <c r="A43" s="120">
        <v>34</v>
      </c>
      <c r="B43" s="307" t="s">
        <v>824</v>
      </c>
      <c r="C43" s="308"/>
      <c r="D43" s="308" t="s">
        <v>29</v>
      </c>
      <c r="E43" s="60"/>
      <c r="F43" s="309">
        <v>77</v>
      </c>
      <c r="G43" s="143"/>
      <c r="H43" s="62"/>
      <c r="I43" s="12"/>
      <c r="J43" s="12"/>
      <c r="K43" s="12"/>
      <c r="L43" s="12"/>
      <c r="M43" s="12"/>
      <c r="N43" s="12"/>
      <c r="O43" s="12"/>
      <c r="P43" s="12"/>
      <c r="Q43" s="12"/>
      <c r="S43" s="11"/>
      <c r="T43" s="11"/>
      <c r="U43" s="11"/>
    </row>
    <row r="44" spans="1:21" s="10" customFormat="1" x14ac:dyDescent="0.2">
      <c r="A44" s="120">
        <v>35</v>
      </c>
      <c r="B44" s="307" t="s">
        <v>825</v>
      </c>
      <c r="C44" s="308"/>
      <c r="D44" s="308" t="s">
        <v>29</v>
      </c>
      <c r="E44" s="60"/>
      <c r="F44" s="309">
        <v>150</v>
      </c>
      <c r="G44" s="143"/>
      <c r="H44" s="62"/>
      <c r="I44" s="12"/>
      <c r="J44" s="12"/>
      <c r="K44" s="12"/>
      <c r="L44" s="12"/>
      <c r="M44" s="12"/>
      <c r="N44" s="12"/>
      <c r="O44" s="12"/>
      <c r="P44" s="12"/>
      <c r="Q44" s="12"/>
      <c r="S44" s="11"/>
      <c r="T44" s="11"/>
      <c r="U44" s="11"/>
    </row>
    <row r="45" spans="1:21" s="10" customFormat="1" x14ac:dyDescent="0.2">
      <c r="A45" s="120">
        <v>36</v>
      </c>
      <c r="B45" s="307" t="s">
        <v>826</v>
      </c>
      <c r="C45" s="308"/>
      <c r="D45" s="308" t="s">
        <v>29</v>
      </c>
      <c r="E45" s="60"/>
      <c r="F45" s="309">
        <v>710</v>
      </c>
      <c r="G45" s="143"/>
      <c r="H45" s="62"/>
      <c r="I45" s="12"/>
      <c r="J45" s="12"/>
      <c r="K45" s="12"/>
      <c r="L45" s="12"/>
      <c r="M45" s="12"/>
      <c r="N45" s="12"/>
      <c r="O45" s="12"/>
      <c r="P45" s="12"/>
      <c r="Q45" s="12"/>
      <c r="S45" s="11"/>
      <c r="T45" s="11"/>
      <c r="U45" s="11"/>
    </row>
    <row r="46" spans="1:21" s="10" customFormat="1" x14ac:dyDescent="0.2">
      <c r="A46" s="120">
        <v>37</v>
      </c>
      <c r="B46" s="307" t="s">
        <v>827</v>
      </c>
      <c r="C46" s="308"/>
      <c r="D46" s="308" t="s">
        <v>29</v>
      </c>
      <c r="E46" s="60"/>
      <c r="F46" s="309">
        <v>80</v>
      </c>
      <c r="G46" s="143"/>
      <c r="H46" s="62"/>
      <c r="I46" s="12"/>
      <c r="J46" s="12"/>
      <c r="K46" s="12"/>
      <c r="L46" s="12"/>
      <c r="M46" s="12"/>
      <c r="N46" s="12"/>
      <c r="O46" s="12"/>
      <c r="P46" s="12"/>
      <c r="Q46" s="12"/>
      <c r="S46" s="11"/>
      <c r="T46" s="11"/>
      <c r="U46" s="11"/>
    </row>
    <row r="47" spans="1:21" s="10" customFormat="1" x14ac:dyDescent="0.2">
      <c r="A47" s="120">
        <v>38</v>
      </c>
      <c r="B47" s="307" t="s">
        <v>828</v>
      </c>
      <c r="C47" s="308"/>
      <c r="D47" s="308" t="s">
        <v>29</v>
      </c>
      <c r="E47" s="60"/>
      <c r="F47" s="309">
        <v>900</v>
      </c>
      <c r="G47" s="143"/>
      <c r="H47" s="62"/>
      <c r="I47" s="12"/>
      <c r="J47" s="12"/>
      <c r="K47" s="12"/>
      <c r="L47" s="12"/>
      <c r="M47" s="12"/>
      <c r="N47" s="12"/>
      <c r="O47" s="12"/>
      <c r="P47" s="12"/>
      <c r="Q47" s="12"/>
      <c r="S47" s="11"/>
      <c r="T47" s="11"/>
      <c r="U47" s="11"/>
    </row>
    <row r="48" spans="1:21" s="10" customFormat="1" x14ac:dyDescent="0.2">
      <c r="A48" s="120">
        <v>39</v>
      </c>
      <c r="B48" s="307" t="s">
        <v>829</v>
      </c>
      <c r="C48" s="308"/>
      <c r="D48" s="308" t="s">
        <v>29</v>
      </c>
      <c r="E48" s="60"/>
      <c r="F48" s="309">
        <v>70</v>
      </c>
      <c r="G48" s="143"/>
      <c r="H48" s="62"/>
      <c r="I48" s="12"/>
      <c r="J48" s="12"/>
      <c r="K48" s="12"/>
      <c r="L48" s="12"/>
      <c r="M48" s="12"/>
      <c r="N48" s="12"/>
      <c r="O48" s="12"/>
      <c r="P48" s="12"/>
      <c r="Q48" s="12"/>
      <c r="S48" s="11"/>
      <c r="T48" s="11"/>
      <c r="U48" s="11"/>
    </row>
    <row r="49" spans="1:21" s="10" customFormat="1" x14ac:dyDescent="0.2">
      <c r="A49" s="120">
        <v>40</v>
      </c>
      <c r="B49" s="307" t="s">
        <v>830</v>
      </c>
      <c r="C49" s="308" t="s">
        <v>853</v>
      </c>
      <c r="D49" s="308" t="s">
        <v>814</v>
      </c>
      <c r="E49" s="21"/>
      <c r="F49" s="309">
        <v>16</v>
      </c>
      <c r="G49" s="143"/>
      <c r="H49" s="62"/>
      <c r="I49" s="12"/>
      <c r="J49" s="12"/>
      <c r="K49" s="12"/>
      <c r="L49" s="12"/>
      <c r="M49" s="12"/>
      <c r="N49" s="12"/>
      <c r="O49" s="12"/>
      <c r="P49" s="12"/>
      <c r="Q49" s="12"/>
      <c r="S49" s="11"/>
      <c r="T49" s="11"/>
      <c r="U49" s="11"/>
    </row>
    <row r="50" spans="1:21" s="10" customFormat="1" x14ac:dyDescent="0.2">
      <c r="A50" s="120">
        <v>41</v>
      </c>
      <c r="B50" s="525" t="s">
        <v>1361</v>
      </c>
      <c r="C50" s="526" t="s">
        <v>853</v>
      </c>
      <c r="D50" s="526" t="s">
        <v>814</v>
      </c>
      <c r="E50" s="21"/>
      <c r="F50" s="526">
        <v>1</v>
      </c>
      <c r="G50" s="143"/>
      <c r="H50" s="62"/>
      <c r="I50" s="12"/>
      <c r="J50" s="12"/>
      <c r="K50" s="12"/>
      <c r="L50" s="12"/>
      <c r="M50" s="12"/>
      <c r="N50" s="12"/>
      <c r="O50" s="12"/>
      <c r="P50" s="12"/>
      <c r="Q50" s="12"/>
      <c r="S50" s="11"/>
      <c r="T50" s="11"/>
      <c r="U50" s="11"/>
    </row>
    <row r="51" spans="1:21" s="10" customFormat="1" x14ac:dyDescent="0.2">
      <c r="A51" s="120">
        <v>42</v>
      </c>
      <c r="B51" s="527" t="s">
        <v>831</v>
      </c>
      <c r="C51" s="308"/>
      <c r="D51" s="308"/>
      <c r="E51" s="60"/>
      <c r="F51" s="311"/>
      <c r="G51" s="143"/>
      <c r="H51" s="62"/>
      <c r="I51" s="12"/>
      <c r="J51" s="12"/>
      <c r="K51" s="12"/>
      <c r="L51" s="12"/>
      <c r="M51" s="12"/>
      <c r="N51" s="12"/>
      <c r="O51" s="12"/>
      <c r="P51" s="12"/>
      <c r="Q51" s="12"/>
      <c r="S51" s="11"/>
      <c r="T51" s="11"/>
      <c r="U51" s="11"/>
    </row>
    <row r="52" spans="1:21" s="10" customFormat="1" x14ac:dyDescent="0.2">
      <c r="A52" s="120">
        <v>43</v>
      </c>
      <c r="B52" s="310" t="s">
        <v>832</v>
      </c>
      <c r="C52" s="308" t="s">
        <v>854</v>
      </c>
      <c r="D52" s="308" t="s">
        <v>814</v>
      </c>
      <c r="E52" s="60"/>
      <c r="F52" s="311">
        <v>64</v>
      </c>
      <c r="G52" s="143"/>
      <c r="H52" s="62"/>
      <c r="I52" s="12"/>
      <c r="J52" s="12"/>
      <c r="K52" s="12"/>
      <c r="L52" s="12"/>
      <c r="M52" s="12"/>
      <c r="N52" s="12"/>
      <c r="O52" s="12"/>
      <c r="P52" s="12"/>
      <c r="Q52" s="12"/>
      <c r="S52" s="11"/>
      <c r="T52" s="11"/>
      <c r="U52" s="11"/>
    </row>
    <row r="53" spans="1:21" s="10" customFormat="1" x14ac:dyDescent="0.2">
      <c r="A53" s="120">
        <v>44</v>
      </c>
      <c r="B53" s="310" t="s">
        <v>833</v>
      </c>
      <c r="C53" s="308" t="s">
        <v>626</v>
      </c>
      <c r="D53" s="308" t="s">
        <v>814</v>
      </c>
      <c r="E53" s="60"/>
      <c r="F53" s="311">
        <v>5</v>
      </c>
      <c r="G53" s="143"/>
      <c r="H53" s="62"/>
      <c r="I53" s="12"/>
      <c r="J53" s="12"/>
      <c r="K53" s="12"/>
      <c r="L53" s="12"/>
      <c r="M53" s="12"/>
      <c r="N53" s="12"/>
      <c r="O53" s="12"/>
      <c r="P53" s="12"/>
      <c r="Q53" s="12"/>
      <c r="S53" s="11"/>
      <c r="T53" s="11"/>
      <c r="U53" s="11"/>
    </row>
    <row r="54" spans="1:21" s="10" customFormat="1" x14ac:dyDescent="0.2">
      <c r="A54" s="120">
        <v>45</v>
      </c>
      <c r="B54" s="310" t="s">
        <v>834</v>
      </c>
      <c r="C54" s="308" t="s">
        <v>626</v>
      </c>
      <c r="D54" s="308" t="s">
        <v>814</v>
      </c>
      <c r="E54" s="60"/>
      <c r="F54" s="311">
        <v>2</v>
      </c>
      <c r="G54" s="143"/>
      <c r="H54" s="62"/>
      <c r="I54" s="12"/>
      <c r="J54" s="12"/>
      <c r="K54" s="12"/>
      <c r="L54" s="12"/>
      <c r="M54" s="12"/>
      <c r="N54" s="12"/>
      <c r="O54" s="12"/>
      <c r="P54" s="12"/>
      <c r="Q54" s="12"/>
      <c r="S54" s="11"/>
      <c r="T54" s="11"/>
      <c r="U54" s="11"/>
    </row>
    <row r="55" spans="1:21" s="10" customFormat="1" x14ac:dyDescent="0.2">
      <c r="A55" s="120">
        <v>46</v>
      </c>
      <c r="B55" s="310" t="s">
        <v>835</v>
      </c>
      <c r="C55" s="308" t="s">
        <v>626</v>
      </c>
      <c r="D55" s="308" t="s">
        <v>814</v>
      </c>
      <c r="E55" s="60"/>
      <c r="F55" s="311">
        <v>58</v>
      </c>
      <c r="G55" s="143"/>
      <c r="H55" s="62"/>
      <c r="I55" s="12"/>
      <c r="J55" s="12"/>
      <c r="K55" s="12"/>
      <c r="L55" s="12"/>
      <c r="M55" s="12"/>
      <c r="N55" s="12"/>
      <c r="O55" s="12"/>
      <c r="P55" s="12"/>
      <c r="Q55" s="12"/>
      <c r="S55" s="11"/>
      <c r="T55" s="11"/>
      <c r="U55" s="11"/>
    </row>
    <row r="56" spans="1:21" s="10" customFormat="1" x14ac:dyDescent="0.2">
      <c r="A56" s="120">
        <v>47</v>
      </c>
      <c r="B56" s="310" t="s">
        <v>836</v>
      </c>
      <c r="C56" s="308" t="s">
        <v>626</v>
      </c>
      <c r="D56" s="308" t="s">
        <v>814</v>
      </c>
      <c r="E56" s="60"/>
      <c r="F56" s="311">
        <v>33</v>
      </c>
      <c r="G56" s="143"/>
      <c r="H56" s="62"/>
      <c r="I56" s="12"/>
      <c r="J56" s="12"/>
      <c r="K56" s="12"/>
      <c r="L56" s="12"/>
      <c r="M56" s="12"/>
      <c r="N56" s="12"/>
      <c r="O56" s="12"/>
      <c r="P56" s="12"/>
      <c r="Q56" s="12"/>
      <c r="S56" s="11"/>
      <c r="T56" s="11"/>
      <c r="U56" s="11"/>
    </row>
    <row r="57" spans="1:21" s="10" customFormat="1" x14ac:dyDescent="0.2">
      <c r="A57" s="120">
        <v>48</v>
      </c>
      <c r="B57" s="310" t="s">
        <v>837</v>
      </c>
      <c r="C57" s="308" t="s">
        <v>626</v>
      </c>
      <c r="D57" s="308" t="s">
        <v>814</v>
      </c>
      <c r="E57" s="60"/>
      <c r="F57" s="311">
        <v>86</v>
      </c>
      <c r="G57" s="143"/>
      <c r="H57" s="62"/>
      <c r="I57" s="12"/>
      <c r="J57" s="12"/>
      <c r="K57" s="12"/>
      <c r="L57" s="12"/>
      <c r="M57" s="12"/>
      <c r="N57" s="12"/>
      <c r="O57" s="12"/>
      <c r="P57" s="12"/>
      <c r="Q57" s="12"/>
      <c r="S57" s="11"/>
      <c r="T57" s="11"/>
      <c r="U57" s="11"/>
    </row>
    <row r="58" spans="1:21" s="10" customFormat="1" x14ac:dyDescent="0.2">
      <c r="A58" s="120">
        <v>49</v>
      </c>
      <c r="B58" s="310" t="s">
        <v>838</v>
      </c>
      <c r="C58" s="308" t="s">
        <v>626</v>
      </c>
      <c r="D58" s="308" t="s">
        <v>814</v>
      </c>
      <c r="E58" s="60"/>
      <c r="F58" s="311">
        <v>4</v>
      </c>
      <c r="G58" s="143"/>
      <c r="H58" s="62"/>
      <c r="I58" s="12"/>
      <c r="J58" s="12"/>
      <c r="K58" s="12"/>
      <c r="L58" s="12"/>
      <c r="M58" s="12"/>
      <c r="N58" s="12"/>
      <c r="O58" s="12"/>
      <c r="P58" s="12"/>
      <c r="Q58" s="12"/>
      <c r="S58" s="11"/>
      <c r="T58" s="11"/>
      <c r="U58" s="11"/>
    </row>
    <row r="59" spans="1:21" s="10" customFormat="1" x14ac:dyDescent="0.2">
      <c r="A59" s="120">
        <v>50</v>
      </c>
      <c r="B59" s="307" t="s">
        <v>839</v>
      </c>
      <c r="C59" s="308" t="s">
        <v>626</v>
      </c>
      <c r="D59" s="308" t="s">
        <v>814</v>
      </c>
      <c r="E59" s="60"/>
      <c r="F59" s="311">
        <v>17</v>
      </c>
      <c r="G59" s="143"/>
      <c r="H59" s="62"/>
      <c r="I59" s="12"/>
      <c r="J59" s="12"/>
      <c r="K59" s="12"/>
      <c r="L59" s="12"/>
      <c r="M59" s="12"/>
      <c r="N59" s="12"/>
      <c r="O59" s="12"/>
      <c r="P59" s="12"/>
      <c r="Q59" s="12"/>
      <c r="S59" s="11"/>
      <c r="T59" s="11"/>
      <c r="U59" s="11"/>
    </row>
    <row r="60" spans="1:21" s="10" customFormat="1" x14ac:dyDescent="0.2">
      <c r="A60" s="120">
        <v>51</v>
      </c>
      <c r="B60" s="307" t="s">
        <v>840</v>
      </c>
      <c r="C60" s="308" t="s">
        <v>626</v>
      </c>
      <c r="D60" s="308" t="s">
        <v>814</v>
      </c>
      <c r="E60" s="60"/>
      <c r="F60" s="311">
        <v>2</v>
      </c>
      <c r="G60" s="143"/>
      <c r="H60" s="62"/>
      <c r="I60" s="12"/>
      <c r="J60" s="12"/>
      <c r="K60" s="12"/>
      <c r="L60" s="12"/>
      <c r="M60" s="12"/>
      <c r="N60" s="12"/>
      <c r="O60" s="12"/>
      <c r="P60" s="12"/>
      <c r="Q60" s="12"/>
      <c r="S60" s="11"/>
      <c r="T60" s="11"/>
      <c r="U60" s="11"/>
    </row>
    <row r="61" spans="1:21" s="10" customFormat="1" x14ac:dyDescent="0.2">
      <c r="A61" s="120">
        <v>52</v>
      </c>
      <c r="B61" s="307" t="s">
        <v>841</v>
      </c>
      <c r="C61" s="308" t="s">
        <v>626</v>
      </c>
      <c r="D61" s="308" t="s">
        <v>814</v>
      </c>
      <c r="E61" s="60"/>
      <c r="F61" s="311">
        <v>3</v>
      </c>
      <c r="G61" s="143"/>
      <c r="H61" s="62"/>
      <c r="I61" s="12"/>
      <c r="J61" s="12"/>
      <c r="K61" s="12"/>
      <c r="L61" s="12"/>
      <c r="M61" s="12"/>
      <c r="N61" s="12"/>
      <c r="O61" s="12"/>
      <c r="P61" s="12"/>
      <c r="Q61" s="12"/>
      <c r="S61" s="11"/>
      <c r="T61" s="11"/>
      <c r="U61" s="11"/>
    </row>
    <row r="62" spans="1:21" s="10" customFormat="1" x14ac:dyDescent="0.2">
      <c r="A62" s="120">
        <v>53</v>
      </c>
      <c r="B62" s="307" t="s">
        <v>842</v>
      </c>
      <c r="C62" s="308" t="s">
        <v>626</v>
      </c>
      <c r="D62" s="308" t="s">
        <v>814</v>
      </c>
      <c r="E62" s="60"/>
      <c r="F62" s="311">
        <v>3</v>
      </c>
      <c r="G62" s="143"/>
      <c r="H62" s="62"/>
      <c r="I62" s="12"/>
      <c r="J62" s="12"/>
      <c r="K62" s="12"/>
      <c r="L62" s="12"/>
      <c r="M62" s="12"/>
      <c r="N62" s="12"/>
      <c r="O62" s="12"/>
      <c r="P62" s="12"/>
      <c r="Q62" s="12"/>
      <c r="S62" s="11"/>
      <c r="T62" s="11"/>
      <c r="U62" s="11"/>
    </row>
    <row r="63" spans="1:21" s="10" customFormat="1" x14ac:dyDescent="0.2">
      <c r="A63" s="120">
        <v>54</v>
      </c>
      <c r="B63" s="307" t="s">
        <v>843</v>
      </c>
      <c r="C63" s="308" t="s">
        <v>626</v>
      </c>
      <c r="D63" s="308" t="s">
        <v>814</v>
      </c>
      <c r="E63" s="60"/>
      <c r="F63" s="311">
        <v>14</v>
      </c>
      <c r="G63" s="143"/>
      <c r="H63" s="62"/>
      <c r="I63" s="12"/>
      <c r="J63" s="12"/>
      <c r="K63" s="12"/>
      <c r="L63" s="12"/>
      <c r="M63" s="12"/>
      <c r="N63" s="12"/>
      <c r="O63" s="12"/>
      <c r="P63" s="12"/>
      <c r="Q63" s="12"/>
      <c r="S63" s="11"/>
      <c r="T63" s="11"/>
      <c r="U63" s="11"/>
    </row>
    <row r="64" spans="1:21" s="10" customFormat="1" x14ac:dyDescent="0.2">
      <c r="A64" s="120">
        <v>55</v>
      </c>
      <c r="B64" s="307" t="s">
        <v>844</v>
      </c>
      <c r="C64" s="308" t="s">
        <v>626</v>
      </c>
      <c r="D64" s="308" t="s">
        <v>814</v>
      </c>
      <c r="E64" s="60"/>
      <c r="F64" s="311">
        <v>7</v>
      </c>
      <c r="G64" s="143"/>
      <c r="H64" s="62"/>
      <c r="I64" s="12"/>
      <c r="J64" s="12"/>
      <c r="K64" s="12"/>
      <c r="L64" s="12"/>
      <c r="M64" s="12"/>
      <c r="N64" s="12"/>
      <c r="O64" s="12"/>
      <c r="P64" s="12"/>
      <c r="Q64" s="12"/>
      <c r="S64" s="11"/>
      <c r="T64" s="11"/>
      <c r="U64" s="11"/>
    </row>
    <row r="65" spans="1:21" s="10" customFormat="1" x14ac:dyDescent="0.2">
      <c r="A65" s="120">
        <v>56</v>
      </c>
      <c r="B65" s="307" t="s">
        <v>845</v>
      </c>
      <c r="C65" s="308" t="s">
        <v>626</v>
      </c>
      <c r="D65" s="308" t="s">
        <v>814</v>
      </c>
      <c r="E65" s="60"/>
      <c r="F65" s="311">
        <v>1</v>
      </c>
      <c r="G65" s="143"/>
      <c r="H65" s="62"/>
      <c r="I65" s="12"/>
      <c r="J65" s="12"/>
      <c r="K65" s="12"/>
      <c r="L65" s="12"/>
      <c r="M65" s="12"/>
      <c r="N65" s="12"/>
      <c r="O65" s="12"/>
      <c r="P65" s="12"/>
      <c r="Q65" s="12"/>
      <c r="S65" s="11"/>
      <c r="T65" s="11"/>
      <c r="U65" s="11"/>
    </row>
    <row r="66" spans="1:21" s="10" customFormat="1" x14ac:dyDescent="0.2">
      <c r="A66" s="120">
        <v>57</v>
      </c>
      <c r="B66" s="307" t="s">
        <v>846</v>
      </c>
      <c r="C66" s="308" t="s">
        <v>626</v>
      </c>
      <c r="D66" s="308" t="s">
        <v>814</v>
      </c>
      <c r="E66" s="60"/>
      <c r="F66" s="311">
        <v>1</v>
      </c>
      <c r="G66" s="143"/>
      <c r="H66" s="62"/>
      <c r="I66" s="12"/>
      <c r="J66" s="12"/>
      <c r="K66" s="12"/>
      <c r="L66" s="12"/>
      <c r="M66" s="12"/>
      <c r="N66" s="12"/>
      <c r="O66" s="12"/>
      <c r="P66" s="12"/>
      <c r="Q66" s="12"/>
      <c r="S66" s="11"/>
      <c r="T66" s="11"/>
      <c r="U66" s="11"/>
    </row>
    <row r="67" spans="1:21" s="11" customFormat="1" x14ac:dyDescent="0.2">
      <c r="A67" s="120">
        <v>58</v>
      </c>
      <c r="B67" s="307" t="s">
        <v>847</v>
      </c>
      <c r="C67" s="308" t="s">
        <v>626</v>
      </c>
      <c r="D67" s="308" t="s">
        <v>814</v>
      </c>
      <c r="E67" s="60"/>
      <c r="F67" s="311">
        <v>1</v>
      </c>
      <c r="G67" s="143"/>
      <c r="H67" s="62"/>
      <c r="I67" s="12"/>
      <c r="J67" s="12"/>
      <c r="K67" s="12"/>
      <c r="L67" s="12"/>
      <c r="M67" s="12"/>
      <c r="N67" s="12"/>
      <c r="O67" s="12"/>
      <c r="P67" s="12"/>
      <c r="Q67" s="12"/>
    </row>
    <row r="68" spans="1:21" s="10" customFormat="1" x14ac:dyDescent="0.2">
      <c r="A68" s="120">
        <v>59</v>
      </c>
      <c r="B68" s="307" t="s">
        <v>848</v>
      </c>
      <c r="C68" s="308" t="s">
        <v>626</v>
      </c>
      <c r="D68" s="308" t="s">
        <v>814</v>
      </c>
      <c r="E68" s="60"/>
      <c r="F68" s="311">
        <v>2</v>
      </c>
      <c r="G68" s="143"/>
      <c r="H68" s="62"/>
      <c r="I68" s="12"/>
      <c r="J68" s="12"/>
      <c r="K68" s="12"/>
      <c r="L68" s="12"/>
      <c r="M68" s="12"/>
      <c r="N68" s="12"/>
      <c r="O68" s="12"/>
      <c r="P68" s="12"/>
      <c r="Q68" s="12"/>
      <c r="S68" s="11"/>
      <c r="T68" s="11"/>
      <c r="U68" s="11"/>
    </row>
    <row r="69" spans="1:21" s="10" customFormat="1" x14ac:dyDescent="0.2">
      <c r="A69" s="120">
        <v>60</v>
      </c>
      <c r="B69" s="307" t="s">
        <v>849</v>
      </c>
      <c r="C69" s="308" t="s">
        <v>626</v>
      </c>
      <c r="D69" s="308" t="s">
        <v>814</v>
      </c>
      <c r="E69" s="60"/>
      <c r="F69" s="311">
        <v>10</v>
      </c>
      <c r="G69" s="143"/>
      <c r="H69" s="62"/>
      <c r="I69" s="12"/>
      <c r="J69" s="12"/>
      <c r="K69" s="12"/>
      <c r="L69" s="12"/>
      <c r="M69" s="12"/>
      <c r="N69" s="12"/>
      <c r="O69" s="12"/>
      <c r="P69" s="12"/>
      <c r="Q69" s="12"/>
      <c r="S69" s="11"/>
      <c r="T69" s="11"/>
      <c r="U69" s="11"/>
    </row>
    <row r="70" spans="1:21" s="10" customFormat="1" x14ac:dyDescent="0.2">
      <c r="A70" s="120">
        <v>61</v>
      </c>
      <c r="B70" s="307" t="s">
        <v>850</v>
      </c>
      <c r="C70" s="308" t="s">
        <v>626</v>
      </c>
      <c r="D70" s="308" t="s">
        <v>814</v>
      </c>
      <c r="E70" s="60"/>
      <c r="F70" s="311">
        <v>8</v>
      </c>
      <c r="G70" s="143"/>
      <c r="H70" s="62"/>
      <c r="I70" s="12"/>
      <c r="J70" s="12"/>
      <c r="K70" s="12"/>
      <c r="L70" s="12"/>
      <c r="M70" s="12"/>
      <c r="N70" s="12"/>
      <c r="O70" s="12"/>
      <c r="P70" s="12"/>
      <c r="Q70" s="12"/>
      <c r="S70" s="11"/>
      <c r="T70" s="11"/>
      <c r="U70" s="11"/>
    </row>
    <row r="71" spans="1:21" s="10" customFormat="1" x14ac:dyDescent="0.2">
      <c r="A71" s="120">
        <v>62</v>
      </c>
      <c r="B71" s="307" t="s">
        <v>851</v>
      </c>
      <c r="C71" s="308" t="s">
        <v>626</v>
      </c>
      <c r="D71" s="308" t="s">
        <v>814</v>
      </c>
      <c r="E71" s="60"/>
      <c r="F71" s="311">
        <v>1</v>
      </c>
      <c r="G71" s="143"/>
      <c r="H71" s="62"/>
      <c r="I71" s="12"/>
      <c r="J71" s="12"/>
      <c r="K71" s="12"/>
      <c r="L71" s="12"/>
      <c r="M71" s="12"/>
      <c r="N71" s="12"/>
      <c r="O71" s="12"/>
      <c r="P71" s="12"/>
      <c r="Q71" s="12"/>
      <c r="S71" s="11"/>
      <c r="T71" s="11"/>
      <c r="U71" s="11"/>
    </row>
    <row r="72" spans="1:21" s="10" customFormat="1" x14ac:dyDescent="0.2">
      <c r="A72" s="120">
        <v>63</v>
      </c>
      <c r="B72" s="490" t="s">
        <v>855</v>
      </c>
      <c r="C72" s="308"/>
      <c r="D72" s="308"/>
      <c r="E72" s="60"/>
      <c r="F72" s="311"/>
      <c r="G72" s="143"/>
      <c r="H72" s="62"/>
      <c r="I72" s="12"/>
      <c r="J72" s="12"/>
      <c r="K72" s="12"/>
      <c r="L72" s="12"/>
      <c r="M72" s="12"/>
      <c r="N72" s="12"/>
      <c r="O72" s="12"/>
      <c r="P72" s="12"/>
      <c r="Q72" s="12"/>
      <c r="S72" s="11"/>
      <c r="T72" s="11"/>
      <c r="U72" s="11"/>
    </row>
    <row r="73" spans="1:21" s="10" customFormat="1" x14ac:dyDescent="0.2">
      <c r="A73" s="120">
        <v>64</v>
      </c>
      <c r="B73" s="307" t="s">
        <v>1362</v>
      </c>
      <c r="C73" s="308" t="s">
        <v>875</v>
      </c>
      <c r="D73" s="308" t="s">
        <v>436</v>
      </c>
      <c r="E73" s="60"/>
      <c r="F73" s="311">
        <v>1</v>
      </c>
      <c r="G73" s="143"/>
      <c r="H73" s="62"/>
      <c r="I73" s="12"/>
      <c r="J73" s="12"/>
      <c r="K73" s="12"/>
      <c r="L73" s="12"/>
      <c r="M73" s="12"/>
      <c r="N73" s="12"/>
      <c r="O73" s="12"/>
      <c r="P73" s="12"/>
      <c r="Q73" s="12"/>
      <c r="S73" s="11"/>
      <c r="T73" s="11"/>
      <c r="U73" s="11"/>
    </row>
    <row r="74" spans="1:21" s="10" customFormat="1" x14ac:dyDescent="0.2">
      <c r="A74" s="120">
        <v>65</v>
      </c>
      <c r="B74" s="307" t="s">
        <v>856</v>
      </c>
      <c r="C74" s="308" t="s">
        <v>875</v>
      </c>
      <c r="D74" s="308" t="s">
        <v>436</v>
      </c>
      <c r="E74" s="60"/>
      <c r="F74" s="311">
        <v>1</v>
      </c>
      <c r="G74" s="143"/>
      <c r="H74" s="62"/>
      <c r="I74" s="12"/>
      <c r="J74" s="12"/>
      <c r="K74" s="12"/>
      <c r="L74" s="12"/>
      <c r="M74" s="12"/>
      <c r="N74" s="12"/>
      <c r="O74" s="12"/>
      <c r="P74" s="12"/>
      <c r="Q74" s="12"/>
      <c r="S74" s="11"/>
      <c r="T74" s="11"/>
      <c r="U74" s="11"/>
    </row>
    <row r="75" spans="1:21" s="10" customFormat="1" x14ac:dyDescent="0.2">
      <c r="A75" s="120">
        <v>66</v>
      </c>
      <c r="B75" s="307" t="s">
        <v>857</v>
      </c>
      <c r="C75" s="308" t="s">
        <v>875</v>
      </c>
      <c r="D75" s="308" t="s">
        <v>436</v>
      </c>
      <c r="E75" s="60"/>
      <c r="F75" s="311">
        <v>1</v>
      </c>
      <c r="G75" s="143"/>
      <c r="H75" s="62"/>
      <c r="I75" s="12"/>
      <c r="J75" s="12"/>
      <c r="K75" s="12"/>
      <c r="L75" s="12"/>
      <c r="M75" s="12"/>
      <c r="N75" s="12"/>
      <c r="O75" s="12"/>
      <c r="P75" s="12"/>
      <c r="Q75" s="12"/>
      <c r="S75" s="11"/>
      <c r="T75" s="11"/>
      <c r="U75" s="11"/>
    </row>
    <row r="76" spans="1:21" s="10" customFormat="1" x14ac:dyDescent="0.2">
      <c r="A76" s="120">
        <v>67</v>
      </c>
      <c r="B76" s="307" t="s">
        <v>858</v>
      </c>
      <c r="C76" s="308" t="s">
        <v>875</v>
      </c>
      <c r="D76" s="308" t="s">
        <v>436</v>
      </c>
      <c r="E76" s="60"/>
      <c r="F76" s="311">
        <v>2</v>
      </c>
      <c r="G76" s="143"/>
      <c r="H76" s="62"/>
      <c r="I76" s="12"/>
      <c r="J76" s="12"/>
      <c r="K76" s="12"/>
      <c r="L76" s="12"/>
      <c r="M76" s="12"/>
      <c r="N76" s="12"/>
      <c r="O76" s="12"/>
      <c r="P76" s="12"/>
      <c r="Q76" s="12"/>
      <c r="S76" s="11"/>
      <c r="T76" s="11"/>
      <c r="U76" s="11"/>
    </row>
    <row r="77" spans="1:21" s="10" customFormat="1" x14ac:dyDescent="0.2">
      <c r="A77" s="16">
        <v>68</v>
      </c>
      <c r="B77" s="525" t="s">
        <v>859</v>
      </c>
      <c r="C77" s="526" t="s">
        <v>875</v>
      </c>
      <c r="D77" s="526" t="s">
        <v>876</v>
      </c>
      <c r="E77" s="21"/>
      <c r="F77" s="526">
        <v>67</v>
      </c>
      <c r="G77" s="62"/>
      <c r="H77" s="62"/>
      <c r="I77" s="12"/>
      <c r="J77" s="12"/>
      <c r="K77" s="12"/>
      <c r="L77" s="12"/>
      <c r="M77" s="12"/>
      <c r="N77" s="12"/>
      <c r="O77" s="12"/>
      <c r="P77" s="12"/>
      <c r="Q77" s="12"/>
      <c r="S77" s="11"/>
      <c r="T77" s="11"/>
      <c r="U77" s="11"/>
    </row>
    <row r="78" spans="1:21" s="10" customFormat="1" x14ac:dyDescent="0.2">
      <c r="A78" s="120">
        <v>69</v>
      </c>
      <c r="B78" s="310" t="s">
        <v>860</v>
      </c>
      <c r="C78" s="308" t="s">
        <v>875</v>
      </c>
      <c r="D78" s="308" t="s">
        <v>436</v>
      </c>
      <c r="E78" s="60"/>
      <c r="F78" s="309">
        <v>2</v>
      </c>
      <c r="G78" s="143"/>
      <c r="H78" s="62"/>
      <c r="I78" s="12"/>
      <c r="J78" s="12"/>
      <c r="K78" s="12"/>
      <c r="L78" s="12"/>
      <c r="M78" s="12"/>
      <c r="N78" s="12"/>
      <c r="O78" s="12"/>
      <c r="P78" s="12"/>
      <c r="Q78" s="12"/>
      <c r="S78" s="11"/>
      <c r="T78" s="11"/>
      <c r="U78" s="11"/>
    </row>
    <row r="79" spans="1:21" s="10" customFormat="1" x14ac:dyDescent="0.2">
      <c r="A79" s="120">
        <v>70</v>
      </c>
      <c r="B79" s="310" t="s">
        <v>861</v>
      </c>
      <c r="C79" s="308" t="s">
        <v>875</v>
      </c>
      <c r="D79" s="308" t="s">
        <v>436</v>
      </c>
      <c r="E79" s="60"/>
      <c r="F79" s="309">
        <v>54</v>
      </c>
      <c r="G79" s="143"/>
      <c r="H79" s="62"/>
      <c r="I79" s="12"/>
      <c r="J79" s="12"/>
      <c r="K79" s="12"/>
      <c r="L79" s="12"/>
      <c r="M79" s="12"/>
      <c r="N79" s="12"/>
      <c r="O79" s="12"/>
      <c r="P79" s="12"/>
      <c r="Q79" s="12"/>
      <c r="S79" s="11"/>
      <c r="T79" s="11"/>
      <c r="U79" s="11"/>
    </row>
    <row r="80" spans="1:21" s="10" customFormat="1" x14ac:dyDescent="0.2">
      <c r="A80" s="120">
        <v>71</v>
      </c>
      <c r="B80" s="310" t="s">
        <v>862</v>
      </c>
      <c r="C80" s="308" t="s">
        <v>875</v>
      </c>
      <c r="D80" s="308" t="s">
        <v>436</v>
      </c>
      <c r="E80" s="60"/>
      <c r="F80" s="309">
        <v>8</v>
      </c>
      <c r="G80" s="143"/>
      <c r="H80" s="62"/>
      <c r="I80" s="12"/>
      <c r="J80" s="12"/>
      <c r="K80" s="12"/>
      <c r="L80" s="12"/>
      <c r="M80" s="12"/>
      <c r="N80" s="12"/>
      <c r="O80" s="12"/>
      <c r="P80" s="12"/>
      <c r="Q80" s="12"/>
      <c r="S80" s="11"/>
      <c r="T80" s="11"/>
      <c r="U80" s="11"/>
    </row>
    <row r="81" spans="1:21" s="10" customFormat="1" x14ac:dyDescent="0.2">
      <c r="A81" s="120">
        <v>72</v>
      </c>
      <c r="B81" s="310" t="s">
        <v>1363</v>
      </c>
      <c r="C81" s="308" t="s">
        <v>875</v>
      </c>
      <c r="D81" s="308" t="s">
        <v>876</v>
      </c>
      <c r="E81" s="60"/>
      <c r="F81" s="309">
        <v>260</v>
      </c>
      <c r="G81" s="143"/>
      <c r="H81" s="62"/>
      <c r="I81" s="12"/>
      <c r="J81" s="12"/>
      <c r="K81" s="12"/>
      <c r="L81" s="12"/>
      <c r="M81" s="12"/>
      <c r="N81" s="12"/>
      <c r="O81" s="12"/>
      <c r="P81" s="12"/>
      <c r="Q81" s="12"/>
      <c r="S81" s="11"/>
      <c r="T81" s="11"/>
      <c r="U81" s="11"/>
    </row>
    <row r="82" spans="1:21" s="10" customFormat="1" x14ac:dyDescent="0.2">
      <c r="A82" s="120">
        <v>73</v>
      </c>
      <c r="B82" s="310" t="s">
        <v>863</v>
      </c>
      <c r="C82" s="308" t="s">
        <v>875</v>
      </c>
      <c r="D82" s="308" t="s">
        <v>436</v>
      </c>
      <c r="E82" s="60"/>
      <c r="F82" s="309">
        <v>60</v>
      </c>
      <c r="G82" s="143"/>
      <c r="H82" s="62"/>
      <c r="I82" s="12"/>
      <c r="J82" s="12"/>
      <c r="K82" s="12"/>
      <c r="L82" s="12"/>
      <c r="M82" s="12"/>
      <c r="N82" s="12"/>
      <c r="O82" s="12"/>
      <c r="P82" s="12"/>
      <c r="Q82" s="12"/>
      <c r="S82" s="11"/>
      <c r="T82" s="11"/>
      <c r="U82" s="11"/>
    </row>
    <row r="83" spans="1:21" s="10" customFormat="1" x14ac:dyDescent="0.2">
      <c r="A83" s="120">
        <v>74</v>
      </c>
      <c r="B83" s="310" t="s">
        <v>864</v>
      </c>
      <c r="C83" s="308" t="s">
        <v>875</v>
      </c>
      <c r="D83" s="308" t="s">
        <v>436</v>
      </c>
      <c r="E83" s="60"/>
      <c r="F83" s="309">
        <v>8</v>
      </c>
      <c r="G83" s="143"/>
      <c r="H83" s="62"/>
      <c r="I83" s="12"/>
      <c r="J83" s="12"/>
      <c r="K83" s="12"/>
      <c r="L83" s="12"/>
      <c r="M83" s="12"/>
      <c r="N83" s="12"/>
      <c r="O83" s="12"/>
      <c r="P83" s="12"/>
      <c r="Q83" s="12"/>
      <c r="S83" s="11"/>
      <c r="T83" s="11"/>
      <c r="U83" s="11"/>
    </row>
    <row r="84" spans="1:21" s="10" customFormat="1" x14ac:dyDescent="0.2">
      <c r="A84" s="120">
        <v>75</v>
      </c>
      <c r="B84" s="310" t="s">
        <v>865</v>
      </c>
      <c r="C84" s="308" t="s">
        <v>875</v>
      </c>
      <c r="D84" s="308" t="s">
        <v>436</v>
      </c>
      <c r="E84" s="60"/>
      <c r="F84" s="309">
        <v>54</v>
      </c>
      <c r="G84" s="143"/>
      <c r="H84" s="62"/>
      <c r="I84" s="12"/>
      <c r="J84" s="12"/>
      <c r="K84" s="12"/>
      <c r="L84" s="12"/>
      <c r="M84" s="12"/>
      <c r="N84" s="12"/>
      <c r="O84" s="12"/>
      <c r="P84" s="12"/>
      <c r="Q84" s="12"/>
      <c r="S84" s="11"/>
      <c r="T84" s="11"/>
      <c r="U84" s="11"/>
    </row>
    <row r="85" spans="1:21" s="10" customFormat="1" x14ac:dyDescent="0.2">
      <c r="A85" s="120">
        <v>76</v>
      </c>
      <c r="B85" s="310" t="s">
        <v>866</v>
      </c>
      <c r="C85" s="308" t="s">
        <v>875</v>
      </c>
      <c r="D85" s="308" t="s">
        <v>436</v>
      </c>
      <c r="E85" s="60"/>
      <c r="F85" s="309">
        <v>3</v>
      </c>
      <c r="G85" s="143"/>
      <c r="H85" s="62"/>
      <c r="I85" s="12"/>
      <c r="J85" s="12"/>
      <c r="K85" s="12"/>
      <c r="L85" s="12"/>
      <c r="M85" s="12"/>
      <c r="N85" s="12"/>
      <c r="O85" s="12"/>
      <c r="P85" s="12"/>
      <c r="Q85" s="12"/>
      <c r="S85" s="11"/>
      <c r="T85" s="11"/>
      <c r="U85" s="11"/>
    </row>
    <row r="86" spans="1:21" s="10" customFormat="1" x14ac:dyDescent="0.2">
      <c r="A86" s="120">
        <v>77</v>
      </c>
      <c r="B86" s="310" t="s">
        <v>867</v>
      </c>
      <c r="C86" s="308" t="s">
        <v>875</v>
      </c>
      <c r="D86" s="308" t="s">
        <v>436</v>
      </c>
      <c r="E86" s="60"/>
      <c r="F86" s="309">
        <v>1</v>
      </c>
      <c r="G86" s="143"/>
      <c r="H86" s="62"/>
      <c r="I86" s="12"/>
      <c r="J86" s="12"/>
      <c r="K86" s="12"/>
      <c r="L86" s="12"/>
      <c r="M86" s="12"/>
      <c r="N86" s="12"/>
      <c r="O86" s="12"/>
      <c r="P86" s="12"/>
      <c r="Q86" s="12"/>
      <c r="S86" s="11"/>
      <c r="T86" s="11"/>
      <c r="U86" s="11"/>
    </row>
    <row r="87" spans="1:21" s="10" customFormat="1" x14ac:dyDescent="0.2">
      <c r="A87" s="120">
        <v>78</v>
      </c>
      <c r="B87" s="310" t="s">
        <v>868</v>
      </c>
      <c r="C87" s="308" t="s">
        <v>875</v>
      </c>
      <c r="D87" s="308" t="s">
        <v>436</v>
      </c>
      <c r="E87" s="60"/>
      <c r="F87" s="309">
        <v>1</v>
      </c>
      <c r="G87" s="143"/>
      <c r="H87" s="62"/>
      <c r="I87" s="12"/>
      <c r="J87" s="12"/>
      <c r="K87" s="12"/>
      <c r="L87" s="12"/>
      <c r="M87" s="12"/>
      <c r="N87" s="12"/>
      <c r="O87" s="12"/>
      <c r="P87" s="12"/>
      <c r="Q87" s="12"/>
      <c r="S87" s="11"/>
      <c r="T87" s="11"/>
      <c r="U87" s="11"/>
    </row>
    <row r="88" spans="1:21" s="10" customFormat="1" x14ac:dyDescent="0.2">
      <c r="A88" s="120">
        <v>79</v>
      </c>
      <c r="B88" s="310" t="s">
        <v>869</v>
      </c>
      <c r="C88" s="308"/>
      <c r="D88" s="308"/>
      <c r="E88" s="60"/>
      <c r="F88" s="309"/>
      <c r="G88" s="143"/>
      <c r="H88" s="62"/>
      <c r="I88" s="12"/>
      <c r="J88" s="12"/>
      <c r="K88" s="12"/>
      <c r="L88" s="12"/>
      <c r="M88" s="12"/>
      <c r="N88" s="12"/>
      <c r="O88" s="12"/>
      <c r="P88" s="12"/>
      <c r="Q88" s="12"/>
      <c r="S88" s="11"/>
      <c r="T88" s="11"/>
      <c r="U88" s="11"/>
    </row>
    <row r="89" spans="1:21" s="10" customFormat="1" ht="25.5" x14ac:dyDescent="0.2">
      <c r="A89" s="120">
        <v>80</v>
      </c>
      <c r="B89" s="310" t="s">
        <v>870</v>
      </c>
      <c r="C89" s="308"/>
      <c r="D89" s="308" t="s">
        <v>29</v>
      </c>
      <c r="E89" s="60"/>
      <c r="F89" s="309">
        <v>260</v>
      </c>
      <c r="G89" s="143"/>
      <c r="H89" s="62"/>
      <c r="I89" s="12"/>
      <c r="J89" s="12"/>
      <c r="K89" s="12"/>
      <c r="L89" s="12"/>
      <c r="M89" s="12"/>
      <c r="N89" s="12"/>
      <c r="O89" s="12"/>
      <c r="P89" s="12"/>
      <c r="Q89" s="12"/>
      <c r="S89" s="11"/>
      <c r="T89" s="11"/>
      <c r="U89" s="11"/>
    </row>
    <row r="90" spans="1:21" s="10" customFormat="1" x14ac:dyDescent="0.2">
      <c r="A90" s="120">
        <v>81</v>
      </c>
      <c r="B90" s="310" t="s">
        <v>871</v>
      </c>
      <c r="C90" s="308"/>
      <c r="D90" s="308" t="s">
        <v>520</v>
      </c>
      <c r="E90" s="60"/>
      <c r="F90" s="309">
        <v>1</v>
      </c>
      <c r="G90" s="143"/>
      <c r="H90" s="62"/>
      <c r="I90" s="12"/>
      <c r="J90" s="12"/>
      <c r="K90" s="12"/>
      <c r="L90" s="12"/>
      <c r="M90" s="12"/>
      <c r="N90" s="12"/>
      <c r="O90" s="12"/>
      <c r="P90" s="12"/>
      <c r="Q90" s="12"/>
      <c r="S90" s="11"/>
      <c r="T90" s="11"/>
      <c r="U90" s="11"/>
    </row>
    <row r="91" spans="1:21" s="10" customFormat="1" x14ac:dyDescent="0.2">
      <c r="A91" s="120">
        <v>82</v>
      </c>
      <c r="B91" s="310" t="s">
        <v>75</v>
      </c>
      <c r="C91" s="308"/>
      <c r="D91" s="308" t="s">
        <v>520</v>
      </c>
      <c r="E91" s="60"/>
      <c r="F91" s="309">
        <v>1</v>
      </c>
      <c r="G91" s="143"/>
      <c r="H91" s="62"/>
      <c r="I91" s="12"/>
      <c r="J91" s="12"/>
      <c r="K91" s="12"/>
      <c r="L91" s="12"/>
      <c r="M91" s="12"/>
      <c r="N91" s="12"/>
      <c r="O91" s="12"/>
      <c r="P91" s="12"/>
      <c r="Q91" s="12"/>
      <c r="S91" s="11"/>
      <c r="T91" s="11"/>
      <c r="U91" s="11"/>
    </row>
    <row r="92" spans="1:21" s="10" customFormat="1" x14ac:dyDescent="0.2">
      <c r="A92" s="120">
        <v>83</v>
      </c>
      <c r="B92" s="310" t="s">
        <v>872</v>
      </c>
      <c r="C92" s="308"/>
      <c r="D92" s="308" t="s">
        <v>520</v>
      </c>
      <c r="E92" s="60"/>
      <c r="F92" s="309">
        <v>1</v>
      </c>
      <c r="G92" s="143"/>
      <c r="H92" s="62"/>
      <c r="I92" s="12"/>
      <c r="J92" s="12"/>
      <c r="K92" s="12"/>
      <c r="L92" s="12"/>
      <c r="M92" s="12"/>
      <c r="N92" s="12"/>
      <c r="O92" s="12"/>
      <c r="P92" s="12"/>
      <c r="Q92" s="12"/>
      <c r="S92" s="11"/>
      <c r="T92" s="11"/>
      <c r="U92" s="11"/>
    </row>
    <row r="93" spans="1:21" s="10" customFormat="1" x14ac:dyDescent="0.2">
      <c r="A93" s="120">
        <v>84</v>
      </c>
      <c r="B93" s="310" t="s">
        <v>873</v>
      </c>
      <c r="C93" s="308"/>
      <c r="D93" s="308" t="s">
        <v>520</v>
      </c>
      <c r="E93" s="60"/>
      <c r="F93" s="309">
        <v>1</v>
      </c>
      <c r="G93" s="143"/>
      <c r="H93" s="62"/>
      <c r="I93" s="12"/>
      <c r="J93" s="12"/>
      <c r="K93" s="12"/>
      <c r="L93" s="12"/>
      <c r="M93" s="12"/>
      <c r="N93" s="12"/>
      <c r="O93" s="12"/>
      <c r="P93" s="12"/>
      <c r="Q93" s="12"/>
      <c r="S93" s="11"/>
      <c r="T93" s="11"/>
      <c r="U93" s="11"/>
    </row>
    <row r="94" spans="1:21" s="10" customFormat="1" x14ac:dyDescent="0.2">
      <c r="A94" s="120">
        <v>85</v>
      </c>
      <c r="B94" s="491" t="s">
        <v>874</v>
      </c>
      <c r="C94" s="308"/>
      <c r="D94" s="308" t="s">
        <v>520</v>
      </c>
      <c r="E94" s="60"/>
      <c r="F94" s="309">
        <v>1</v>
      </c>
      <c r="G94" s="143"/>
      <c r="H94" s="62"/>
      <c r="I94" s="12"/>
      <c r="J94" s="12"/>
      <c r="K94" s="12"/>
      <c r="L94" s="12"/>
      <c r="M94" s="12"/>
      <c r="N94" s="12"/>
      <c r="O94" s="12"/>
      <c r="P94" s="12"/>
      <c r="Q94" s="12"/>
      <c r="S94" s="11"/>
      <c r="T94" s="11"/>
      <c r="U94" s="11"/>
    </row>
    <row r="95" spans="1:21" s="11" customFormat="1" x14ac:dyDescent="0.2">
      <c r="A95" s="16"/>
      <c r="B95" s="24"/>
      <c r="C95" s="24"/>
      <c r="D95" s="21"/>
      <c r="E95" s="21"/>
      <c r="F95" s="18"/>
      <c r="G95" s="12"/>
      <c r="H95" s="19"/>
      <c r="I95" s="12"/>
      <c r="J95" s="12"/>
      <c r="K95" s="12"/>
      <c r="L95" s="12"/>
      <c r="M95" s="12"/>
      <c r="N95" s="12"/>
      <c r="O95" s="12"/>
      <c r="P95" s="12"/>
      <c r="Q95" s="12"/>
    </row>
    <row r="96" spans="1:21" s="2" customFormat="1" x14ac:dyDescent="0.2">
      <c r="A96" s="25"/>
      <c r="B96" s="34"/>
      <c r="C96" s="34"/>
      <c r="D96" s="24" t="s">
        <v>7</v>
      </c>
      <c r="E96" s="35"/>
      <c r="F96" s="36"/>
      <c r="G96" s="36"/>
      <c r="H96" s="36"/>
      <c r="I96" s="37"/>
      <c r="J96" s="36"/>
      <c r="K96" s="37"/>
      <c r="L96" s="37"/>
      <c r="M96" s="38">
        <f>SUM(M9:M95)</f>
        <v>0</v>
      </c>
      <c r="N96" s="38">
        <f>SUM(N9:N95)</f>
        <v>0</v>
      </c>
      <c r="O96" s="38">
        <f>SUM(O9:O95)</f>
        <v>0</v>
      </c>
      <c r="P96" s="38">
        <f>SUM(P9:P95)</f>
        <v>0</v>
      </c>
      <c r="Q96" s="38">
        <f>SUM(Q9:Q95)</f>
        <v>0</v>
      </c>
      <c r="R96" s="1"/>
    </row>
    <row r="97" spans="1:20" s="10" customFormat="1" x14ac:dyDescent="0.2">
      <c r="A97" s="13"/>
      <c r="B97" s="45" t="s">
        <v>9</v>
      </c>
      <c r="C97" s="45"/>
      <c r="D97" s="46"/>
      <c r="E97" s="47"/>
      <c r="F97" s="15"/>
      <c r="G97" s="41"/>
      <c r="H97" s="42"/>
      <c r="I97" s="42"/>
      <c r="J97" s="41"/>
      <c r="K97" s="42"/>
      <c r="L97" s="48"/>
      <c r="M97" s="49">
        <f>SUM(M96:M96)</f>
        <v>0</v>
      </c>
      <c r="N97" s="49">
        <f>SUM(N96:N96)</f>
        <v>0</v>
      </c>
      <c r="O97" s="49">
        <f>SUM(O96:O96)</f>
        <v>0</v>
      </c>
      <c r="P97" s="49">
        <f>SUM(P96:P96)</f>
        <v>0</v>
      </c>
      <c r="Q97" s="49">
        <f>SUM(Q96:Q96)</f>
        <v>0</v>
      </c>
    </row>
    <row r="98" spans="1:20" s="10" customFormat="1" x14ac:dyDescent="0.2">
      <c r="A98" s="13"/>
      <c r="B98" s="39"/>
      <c r="C98" s="39"/>
      <c r="D98" s="14"/>
      <c r="E98" s="47"/>
      <c r="F98" s="15"/>
      <c r="G98" s="53"/>
      <c r="H98" s="54"/>
      <c r="I98" s="54"/>
      <c r="J98" s="53"/>
      <c r="K98" s="54"/>
      <c r="L98" s="55" t="s">
        <v>12</v>
      </c>
      <c r="M98" s="56"/>
      <c r="N98" s="57"/>
      <c r="O98" s="57"/>
      <c r="P98" s="58"/>
      <c r="Q98" s="59">
        <f>SUM(Q97:Q97)</f>
        <v>0</v>
      </c>
    </row>
    <row r="99" spans="1:20" s="10" customFormat="1" x14ac:dyDescent="0.2">
      <c r="A99" s="13"/>
      <c r="B99" s="39"/>
      <c r="C99" s="39"/>
      <c r="D99" s="14"/>
      <c r="E99" s="47"/>
      <c r="F99" s="15"/>
      <c r="G99" s="53"/>
      <c r="H99" s="54"/>
      <c r="I99" s="54"/>
      <c r="J99" s="53"/>
      <c r="K99" s="54"/>
      <c r="L99" s="55" t="s">
        <v>13</v>
      </c>
      <c r="M99" s="52"/>
      <c r="N99" s="52">
        <v>0.21</v>
      </c>
      <c r="O99" s="57"/>
      <c r="P99" s="58"/>
      <c r="Q99" s="59">
        <f>Q98*N99</f>
        <v>0</v>
      </c>
    </row>
    <row r="100" spans="1:20" s="10" customFormat="1" x14ac:dyDescent="0.2">
      <c r="A100" s="13"/>
      <c r="B100" s="39"/>
      <c r="C100" s="39"/>
      <c r="D100" s="14"/>
      <c r="E100" s="47"/>
      <c r="F100" s="15"/>
      <c r="G100" s="53"/>
      <c r="H100" s="54"/>
      <c r="I100" s="54"/>
      <c r="J100" s="53"/>
      <c r="K100" s="54"/>
      <c r="L100" s="55" t="s">
        <v>14</v>
      </c>
      <c r="M100" s="56"/>
      <c r="N100" s="57"/>
      <c r="O100" s="57"/>
      <c r="P100" s="58"/>
      <c r="Q100" s="59">
        <f>Q98+Q99</f>
        <v>0</v>
      </c>
      <c r="T100" s="61"/>
    </row>
    <row r="101" spans="1:20" x14ac:dyDescent="0.2">
      <c r="N101" s="1"/>
    </row>
  </sheetData>
  <mergeCells count="7">
    <mergeCell ref="M6:Q6"/>
    <mergeCell ref="A6:A7"/>
    <mergeCell ref="D6:D7"/>
    <mergeCell ref="E6:E7"/>
    <mergeCell ref="F6:F7"/>
    <mergeCell ref="G6:L6"/>
    <mergeCell ref="B6:C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Footer>Page &amp;P of &amp;N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U20"/>
  <sheetViews>
    <sheetView view="pageBreakPreview" zoomScale="85" zoomScaleNormal="100" zoomScaleSheetLayoutView="85" workbookViewId="0">
      <selection activeCell="O19" sqref="O19"/>
    </sheetView>
  </sheetViews>
  <sheetFormatPr defaultColWidth="9.140625" defaultRowHeight="12.75" x14ac:dyDescent="0.2"/>
  <cols>
    <col min="1" max="1" width="8" style="3" customWidth="1"/>
    <col min="2" max="2" width="60.42578125" style="66" customWidth="1"/>
    <col min="3" max="3" width="43.42578125" style="66" customWidth="1"/>
    <col min="4" max="4" width="6.140625" style="1" customWidth="1"/>
    <col min="5" max="5" width="6.28515625" style="1" customWidth="1"/>
    <col min="6" max="6" width="7.42578125" style="1" customWidth="1"/>
    <col min="7" max="7" width="6.85546875" style="1" bestFit="1" customWidth="1"/>
    <col min="8" max="8" width="8.28515625" style="1" customWidth="1"/>
    <col min="9" max="9" width="10" style="1" customWidth="1"/>
    <col min="10" max="10" width="9.28515625" style="1" bestFit="1" customWidth="1"/>
    <col min="11" max="11" width="9.42578125" style="1" customWidth="1"/>
    <col min="12" max="12" width="10.140625" style="1" customWidth="1"/>
    <col min="13" max="13" width="9.42578125" style="1" customWidth="1"/>
    <col min="14" max="14" width="9.7109375" style="4" customWidth="1"/>
    <col min="15" max="15" width="9.28515625" style="1" customWidth="1"/>
    <col min="16" max="16" width="8.7109375" style="1" customWidth="1"/>
    <col min="17" max="17" width="10.28515625" style="1" customWidth="1"/>
    <col min="18" max="16384" width="9.140625" style="1"/>
  </cols>
  <sheetData>
    <row r="1" spans="1:21" x14ac:dyDescent="0.2">
      <c r="A1" s="160" t="s">
        <v>418</v>
      </c>
      <c r="F1" s="4"/>
      <c r="M1" s="4"/>
      <c r="N1" s="1"/>
    </row>
    <row r="2" spans="1:21" x14ac:dyDescent="0.2">
      <c r="A2" s="160" t="e">
        <f>'7.1.1'!A2</f>
        <v>#REF!</v>
      </c>
      <c r="B2" s="67"/>
      <c r="C2" s="67"/>
      <c r="D2" s="6"/>
      <c r="E2" s="6"/>
      <c r="F2" s="6"/>
      <c r="G2" s="6"/>
      <c r="I2" s="5"/>
      <c r="J2" s="5"/>
      <c r="K2" s="5"/>
      <c r="L2" s="5"/>
    </row>
    <row r="3" spans="1:21" x14ac:dyDescent="0.2">
      <c r="B3" s="67"/>
      <c r="C3" s="67"/>
      <c r="D3" s="6"/>
      <c r="E3" s="5" t="s">
        <v>124</v>
      </c>
      <c r="F3" s="6"/>
      <c r="G3" s="6"/>
      <c r="I3" s="5"/>
      <c r="J3" s="5"/>
      <c r="K3" s="5"/>
      <c r="L3" s="5"/>
    </row>
    <row r="4" spans="1:21" x14ac:dyDescent="0.2">
      <c r="B4" s="67"/>
      <c r="C4" s="67"/>
      <c r="D4" s="6"/>
      <c r="E4" s="5" t="e">
        <f>#REF!</f>
        <v>#REF!</v>
      </c>
      <c r="F4" s="6"/>
      <c r="G4" s="6"/>
      <c r="H4" s="5"/>
      <c r="I4" s="5"/>
      <c r="J4" s="5"/>
      <c r="K4" s="5"/>
      <c r="L4" s="5"/>
    </row>
    <row r="5" spans="1:21" x14ac:dyDescent="0.2">
      <c r="B5" s="66" t="s">
        <v>420</v>
      </c>
      <c r="F5" s="4"/>
      <c r="N5" s="1"/>
      <c r="O5" s="7" t="s">
        <v>8</v>
      </c>
      <c r="P5" s="8">
        <f>Q19</f>
        <v>0</v>
      </c>
      <c r="Q5" s="1" t="s">
        <v>86</v>
      </c>
    </row>
    <row r="6" spans="1:21" s="10" customFormat="1" x14ac:dyDescent="0.2">
      <c r="A6" s="668" t="s">
        <v>0</v>
      </c>
      <c r="B6" s="667" t="s">
        <v>18</v>
      </c>
      <c r="C6" s="228"/>
      <c r="D6" s="669" t="s">
        <v>6</v>
      </c>
      <c r="E6" s="669" t="s">
        <v>19</v>
      </c>
      <c r="F6" s="669" t="s">
        <v>20</v>
      </c>
      <c r="G6" s="667" t="s">
        <v>1</v>
      </c>
      <c r="H6" s="667"/>
      <c r="I6" s="667"/>
      <c r="J6" s="667"/>
      <c r="K6" s="667"/>
      <c r="L6" s="667"/>
      <c r="M6" s="667" t="s">
        <v>2</v>
      </c>
      <c r="N6" s="667"/>
      <c r="O6" s="667"/>
      <c r="P6" s="667"/>
      <c r="Q6" s="667"/>
    </row>
    <row r="7" spans="1:21" s="10" customFormat="1" ht="63.75" x14ac:dyDescent="0.2">
      <c r="A7" s="668"/>
      <c r="B7" s="667"/>
      <c r="C7" s="228"/>
      <c r="D7" s="669"/>
      <c r="E7" s="669"/>
      <c r="F7" s="669"/>
      <c r="G7" s="22" t="s">
        <v>3</v>
      </c>
      <c r="H7" s="22" t="s">
        <v>21</v>
      </c>
      <c r="I7" s="22" t="s">
        <v>22</v>
      </c>
      <c r="J7" s="22" t="s">
        <v>23</v>
      </c>
      <c r="K7" s="22" t="s">
        <v>24</v>
      </c>
      <c r="L7" s="22" t="s">
        <v>25</v>
      </c>
      <c r="M7" s="22" t="s">
        <v>4</v>
      </c>
      <c r="N7" s="22" t="s">
        <v>26</v>
      </c>
      <c r="O7" s="22" t="s">
        <v>23</v>
      </c>
      <c r="P7" s="22" t="s">
        <v>24</v>
      </c>
      <c r="Q7" s="22" t="s">
        <v>27</v>
      </c>
    </row>
    <row r="8" spans="1:21" x14ac:dyDescent="0.2">
      <c r="A8" s="9">
        <v>1</v>
      </c>
      <c r="B8" s="9">
        <v>2</v>
      </c>
      <c r="C8" s="9"/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9">
        <v>16</v>
      </c>
    </row>
    <row r="9" spans="1:21" s="10" customFormat="1" x14ac:dyDescent="0.2">
      <c r="A9" s="243"/>
      <c r="B9" s="244"/>
      <c r="C9" s="244"/>
      <c r="D9" s="60"/>
      <c r="E9" s="60"/>
      <c r="F9" s="124"/>
      <c r="G9" s="133"/>
      <c r="H9" s="134"/>
      <c r="I9" s="133"/>
      <c r="J9" s="133"/>
      <c r="K9" s="133"/>
      <c r="L9" s="12"/>
      <c r="M9" s="12"/>
      <c r="N9" s="12"/>
      <c r="O9" s="12"/>
      <c r="P9" s="12"/>
      <c r="Q9" s="12"/>
    </row>
    <row r="10" spans="1:21" s="10" customFormat="1" x14ac:dyDescent="0.2">
      <c r="A10" s="305"/>
      <c r="B10" s="306"/>
      <c r="C10" s="306"/>
      <c r="D10" s="306"/>
      <c r="E10" s="60"/>
      <c r="F10" s="124"/>
      <c r="G10" s="133"/>
      <c r="H10" s="134"/>
      <c r="I10" s="133"/>
      <c r="J10" s="133"/>
      <c r="K10" s="133"/>
      <c r="L10" s="12"/>
      <c r="M10" s="12"/>
      <c r="N10" s="12"/>
      <c r="O10" s="12"/>
      <c r="P10" s="12"/>
      <c r="Q10" s="12"/>
    </row>
    <row r="11" spans="1:21" s="10" customFormat="1" x14ac:dyDescent="0.2">
      <c r="A11" s="305"/>
      <c r="B11" s="488" t="s">
        <v>1471</v>
      </c>
      <c r="C11" s="528"/>
      <c r="D11" s="494" t="s">
        <v>16</v>
      </c>
      <c r="E11" s="60"/>
      <c r="F11" s="124">
        <v>1</v>
      </c>
      <c r="G11" s="143"/>
      <c r="H11" s="62"/>
      <c r="I11" s="12"/>
      <c r="J11" s="12"/>
      <c r="K11" s="12"/>
      <c r="L11" s="12"/>
      <c r="M11" s="12"/>
      <c r="N11" s="12"/>
      <c r="O11" s="12"/>
      <c r="P11" s="12"/>
      <c r="Q11" s="12"/>
      <c r="S11" s="11"/>
      <c r="T11" s="11"/>
      <c r="U11" s="11"/>
    </row>
    <row r="12" spans="1:21" s="10" customFormat="1" x14ac:dyDescent="0.2">
      <c r="A12" s="305"/>
      <c r="B12" s="488" t="s">
        <v>1472</v>
      </c>
      <c r="C12" s="528"/>
      <c r="D12" s="494" t="s">
        <v>16</v>
      </c>
      <c r="E12" s="60"/>
      <c r="F12" s="124">
        <v>1</v>
      </c>
      <c r="G12" s="143"/>
      <c r="H12" s="62"/>
      <c r="I12" s="133"/>
      <c r="J12" s="133"/>
      <c r="K12" s="133"/>
      <c r="L12" s="12"/>
      <c r="M12" s="12"/>
      <c r="N12" s="12"/>
      <c r="O12" s="12"/>
      <c r="P12" s="12"/>
      <c r="Q12" s="12"/>
      <c r="S12" s="11"/>
      <c r="T12" s="11"/>
      <c r="U12" s="11"/>
    </row>
    <row r="13" spans="1:21" s="10" customFormat="1" x14ac:dyDescent="0.2">
      <c r="A13" s="305"/>
      <c r="B13" s="488" t="s">
        <v>1470</v>
      </c>
      <c r="C13" s="528"/>
      <c r="D13" s="494" t="s">
        <v>16</v>
      </c>
      <c r="E13" s="60"/>
      <c r="F13" s="124">
        <v>1</v>
      </c>
      <c r="G13" s="143"/>
      <c r="H13" s="62"/>
      <c r="I13" s="133"/>
      <c r="J13" s="133"/>
      <c r="K13" s="133"/>
      <c r="L13" s="12"/>
      <c r="M13" s="12"/>
      <c r="N13" s="12"/>
      <c r="O13" s="12"/>
      <c r="P13" s="12"/>
      <c r="Q13" s="12"/>
    </row>
    <row r="14" spans="1:21" x14ac:dyDescent="0.2">
      <c r="A14" s="245"/>
      <c r="B14" s="246"/>
      <c r="C14" s="246"/>
      <c r="D14" s="31"/>
      <c r="E14" s="32"/>
      <c r="F14" s="27"/>
      <c r="G14" s="26"/>
      <c r="H14" s="33"/>
      <c r="I14" s="12"/>
      <c r="J14" s="28"/>
      <c r="K14" s="12"/>
      <c r="L14" s="29"/>
      <c r="M14" s="12"/>
      <c r="N14" s="12"/>
      <c r="O14" s="12"/>
      <c r="P14" s="12"/>
      <c r="Q14" s="12"/>
    </row>
    <row r="15" spans="1:21" s="2" customFormat="1" x14ac:dyDescent="0.2">
      <c r="A15" s="25"/>
      <c r="B15" s="34"/>
      <c r="C15" s="34"/>
      <c r="D15" s="24" t="s">
        <v>7</v>
      </c>
      <c r="E15" s="35"/>
      <c r="F15" s="36"/>
      <c r="G15" s="36"/>
      <c r="H15" s="36"/>
      <c r="I15" s="37"/>
      <c r="J15" s="36"/>
      <c r="K15" s="37"/>
      <c r="L15" s="37"/>
      <c r="M15" s="38">
        <f>SUM(M9:M14)</f>
        <v>0</v>
      </c>
      <c r="N15" s="38">
        <f>SUM(N9:N14)</f>
        <v>0</v>
      </c>
      <c r="O15" s="38">
        <f>SUM(O9:O14)</f>
        <v>0</v>
      </c>
      <c r="P15" s="38">
        <f>SUM(P9:P14)</f>
        <v>0</v>
      </c>
      <c r="Q15" s="38">
        <f>SUM(Q9:Q14)</f>
        <v>0</v>
      </c>
      <c r="R15" s="1"/>
    </row>
    <row r="16" spans="1:21" s="10" customFormat="1" x14ac:dyDescent="0.2">
      <c r="A16" s="13"/>
      <c r="B16" s="45" t="s">
        <v>9</v>
      </c>
      <c r="C16" s="45"/>
      <c r="D16" s="46"/>
      <c r="E16" s="47"/>
      <c r="F16" s="15"/>
      <c r="G16" s="41"/>
      <c r="H16" s="42"/>
      <c r="I16" s="42"/>
      <c r="J16" s="41"/>
      <c r="K16" s="42"/>
      <c r="L16" s="48"/>
      <c r="M16" s="49">
        <f>SUM(M15:M15)</f>
        <v>0</v>
      </c>
      <c r="N16" s="49">
        <f>SUM(N15:N15)</f>
        <v>0</v>
      </c>
      <c r="O16" s="49">
        <f>SUM(O15:O15)</f>
        <v>0</v>
      </c>
      <c r="P16" s="49">
        <f>SUM(P15:P15)</f>
        <v>0</v>
      </c>
      <c r="Q16" s="49">
        <f>SUM(Q15:Q15)</f>
        <v>0</v>
      </c>
    </row>
    <row r="17" spans="1:20" s="10" customFormat="1" x14ac:dyDescent="0.2">
      <c r="A17" s="13"/>
      <c r="B17" s="39"/>
      <c r="C17" s="39"/>
      <c r="D17" s="14"/>
      <c r="E17" s="47"/>
      <c r="F17" s="15"/>
      <c r="G17" s="53"/>
      <c r="H17" s="54"/>
      <c r="I17" s="54"/>
      <c r="J17" s="53"/>
      <c r="K17" s="54"/>
      <c r="L17" s="55" t="s">
        <v>12</v>
      </c>
      <c r="M17" s="56"/>
      <c r="N17" s="57"/>
      <c r="O17" s="57"/>
      <c r="P17" s="58"/>
      <c r="Q17" s="59">
        <f>SUM(Q16:Q16)</f>
        <v>0</v>
      </c>
    </row>
    <row r="18" spans="1:20" s="10" customFormat="1" x14ac:dyDescent="0.2">
      <c r="A18" s="13"/>
      <c r="B18" s="39"/>
      <c r="C18" s="39"/>
      <c r="D18" s="14"/>
      <c r="E18" s="47"/>
      <c r="F18" s="15"/>
      <c r="G18" s="53"/>
      <c r="H18" s="54"/>
      <c r="I18" s="54"/>
      <c r="J18" s="53"/>
      <c r="K18" s="54"/>
      <c r="L18" s="55" t="s">
        <v>13</v>
      </c>
      <c r="M18" s="52"/>
      <c r="N18" s="52">
        <v>0.21</v>
      </c>
      <c r="O18" s="57"/>
      <c r="P18" s="58"/>
      <c r="Q18" s="59">
        <f>Q17*N18</f>
        <v>0</v>
      </c>
    </row>
    <row r="19" spans="1:20" s="10" customFormat="1" x14ac:dyDescent="0.2">
      <c r="A19" s="13"/>
      <c r="B19" s="39"/>
      <c r="C19" s="39"/>
      <c r="D19" s="14"/>
      <c r="E19" s="47"/>
      <c r="F19" s="15"/>
      <c r="G19" s="53"/>
      <c r="H19" s="54"/>
      <c r="I19" s="54"/>
      <c r="J19" s="53"/>
      <c r="K19" s="54"/>
      <c r="L19" s="55" t="s">
        <v>14</v>
      </c>
      <c r="M19" s="56"/>
      <c r="N19" s="57"/>
      <c r="O19" s="57"/>
      <c r="P19" s="58"/>
      <c r="Q19" s="59">
        <f>Q17+Q18</f>
        <v>0</v>
      </c>
      <c r="T19" s="61"/>
    </row>
    <row r="20" spans="1:20" x14ac:dyDescent="0.2">
      <c r="N20" s="1"/>
    </row>
  </sheetData>
  <mergeCells count="7">
    <mergeCell ref="M6:Q6"/>
    <mergeCell ref="A6:A7"/>
    <mergeCell ref="B6:B7"/>
    <mergeCell ref="D6:D7"/>
    <mergeCell ref="E6:E7"/>
    <mergeCell ref="F6:F7"/>
    <mergeCell ref="G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U20"/>
  <sheetViews>
    <sheetView view="pageBreakPreview" zoomScale="85" zoomScaleNormal="70" zoomScaleSheetLayoutView="85" workbookViewId="0">
      <selection activeCell="O19" sqref="O19"/>
    </sheetView>
  </sheetViews>
  <sheetFormatPr defaultColWidth="9.140625" defaultRowHeight="12.75" x14ac:dyDescent="0.2"/>
  <cols>
    <col min="1" max="1" width="3.42578125" style="3" customWidth="1"/>
    <col min="2" max="2" width="63.42578125" style="66" customWidth="1"/>
    <col min="3" max="3" width="28.42578125" style="66" customWidth="1"/>
    <col min="4" max="4" width="6.140625" style="1" customWidth="1"/>
    <col min="5" max="5" width="6.28515625" style="1" customWidth="1"/>
    <col min="6" max="6" width="7.42578125" style="1" customWidth="1"/>
    <col min="7" max="7" width="8.85546875" style="1" customWidth="1"/>
    <col min="8" max="8" width="8.28515625" style="1" customWidth="1"/>
    <col min="9" max="9" width="11.140625" style="1" customWidth="1"/>
    <col min="10" max="10" width="9.28515625" style="1" bestFit="1" customWidth="1"/>
    <col min="11" max="11" width="9.42578125" style="1" customWidth="1"/>
    <col min="12" max="12" width="10.140625" style="1" customWidth="1"/>
    <col min="13" max="13" width="9.42578125" style="1" customWidth="1"/>
    <col min="14" max="14" width="9.7109375" style="4" customWidth="1"/>
    <col min="15" max="15" width="9.28515625" style="1" customWidth="1"/>
    <col min="16" max="16" width="8.7109375" style="1" customWidth="1"/>
    <col min="17" max="17" width="10.28515625" style="1" customWidth="1"/>
    <col min="18" max="16384" width="9.140625" style="1"/>
  </cols>
  <sheetData>
    <row r="1" spans="1:21" x14ac:dyDescent="0.2">
      <c r="A1" s="160" t="s">
        <v>418</v>
      </c>
      <c r="F1" s="4"/>
      <c r="M1" s="4"/>
      <c r="N1" s="1"/>
    </row>
    <row r="2" spans="1:21" x14ac:dyDescent="0.2">
      <c r="A2" s="160" t="e">
        <f>'7.1.2'!A2</f>
        <v>#REF!</v>
      </c>
      <c r="B2" s="67"/>
      <c r="C2" s="67"/>
      <c r="D2" s="6"/>
      <c r="E2" s="6"/>
      <c r="F2" s="6"/>
      <c r="G2" s="6"/>
      <c r="I2" s="5"/>
      <c r="J2" s="5"/>
      <c r="K2" s="5"/>
      <c r="L2" s="5"/>
    </row>
    <row r="3" spans="1:21" x14ac:dyDescent="0.2">
      <c r="B3" s="67"/>
      <c r="C3" s="67"/>
      <c r="D3" s="6"/>
      <c r="E3" s="5" t="s">
        <v>158</v>
      </c>
      <c r="F3" s="6"/>
      <c r="G3" s="6"/>
      <c r="I3" s="5"/>
      <c r="J3" s="5"/>
      <c r="K3" s="5"/>
      <c r="L3" s="5"/>
    </row>
    <row r="4" spans="1:21" x14ac:dyDescent="0.2">
      <c r="B4" s="67"/>
      <c r="C4" s="67"/>
      <c r="D4" s="6"/>
      <c r="E4" s="5" t="e">
        <f>#REF!</f>
        <v>#REF!</v>
      </c>
      <c r="F4" s="6"/>
      <c r="G4" s="6"/>
      <c r="H4" s="5"/>
      <c r="I4" s="5"/>
      <c r="J4" s="5"/>
      <c r="K4" s="5"/>
      <c r="L4" s="5"/>
    </row>
    <row r="5" spans="1:21" x14ac:dyDescent="0.2">
      <c r="B5" s="66" t="s">
        <v>420</v>
      </c>
      <c r="F5" s="4"/>
      <c r="N5" s="1"/>
      <c r="O5" s="7" t="s">
        <v>8</v>
      </c>
      <c r="P5" s="8">
        <f>Q19</f>
        <v>0</v>
      </c>
      <c r="Q5" s="1" t="s">
        <v>86</v>
      </c>
    </row>
    <row r="6" spans="1:21" s="10" customFormat="1" x14ac:dyDescent="0.2">
      <c r="A6" s="668" t="s">
        <v>0</v>
      </c>
      <c r="B6" s="670" t="s">
        <v>18</v>
      </c>
      <c r="C6" s="671"/>
      <c r="D6" s="669" t="s">
        <v>6</v>
      </c>
      <c r="E6" s="669" t="s">
        <v>19</v>
      </c>
      <c r="F6" s="669" t="s">
        <v>20</v>
      </c>
      <c r="G6" s="667" t="s">
        <v>1</v>
      </c>
      <c r="H6" s="667"/>
      <c r="I6" s="667"/>
      <c r="J6" s="667"/>
      <c r="K6" s="667"/>
      <c r="L6" s="667"/>
      <c r="M6" s="667" t="s">
        <v>2</v>
      </c>
      <c r="N6" s="667"/>
      <c r="O6" s="667"/>
      <c r="P6" s="667"/>
      <c r="Q6" s="667"/>
    </row>
    <row r="7" spans="1:21" s="10" customFormat="1" ht="98.25" customHeight="1" x14ac:dyDescent="0.2">
      <c r="A7" s="668"/>
      <c r="B7" s="672"/>
      <c r="C7" s="673"/>
      <c r="D7" s="669"/>
      <c r="E7" s="669"/>
      <c r="F7" s="669"/>
      <c r="G7" s="22" t="s">
        <v>3</v>
      </c>
      <c r="H7" s="22" t="s">
        <v>21</v>
      </c>
      <c r="I7" s="22" t="s">
        <v>22</v>
      </c>
      <c r="J7" s="22" t="s">
        <v>23</v>
      </c>
      <c r="K7" s="22" t="s">
        <v>24</v>
      </c>
      <c r="L7" s="22" t="s">
        <v>25</v>
      </c>
      <c r="M7" s="22" t="s">
        <v>4</v>
      </c>
      <c r="N7" s="22" t="s">
        <v>26</v>
      </c>
      <c r="O7" s="22" t="s">
        <v>23</v>
      </c>
      <c r="P7" s="22" t="s">
        <v>24</v>
      </c>
      <c r="Q7" s="22" t="s">
        <v>27</v>
      </c>
    </row>
    <row r="8" spans="1:21" x14ac:dyDescent="0.2">
      <c r="A8" s="9">
        <v>1</v>
      </c>
      <c r="B8" s="9">
        <v>2</v>
      </c>
      <c r="C8" s="9"/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9">
        <v>16</v>
      </c>
    </row>
    <row r="9" spans="1:21" s="10" customFormat="1" x14ac:dyDescent="0.2">
      <c r="A9" s="120"/>
      <c r="B9" s="130"/>
      <c r="C9" s="130"/>
      <c r="D9" s="60"/>
      <c r="E9" s="60"/>
      <c r="F9" s="124"/>
      <c r="G9" s="133"/>
      <c r="H9" s="134"/>
      <c r="I9" s="133"/>
      <c r="J9" s="12"/>
      <c r="K9" s="12"/>
      <c r="L9" s="12"/>
      <c r="M9" s="12"/>
      <c r="N9" s="12"/>
      <c r="O9" s="12"/>
      <c r="P9" s="12"/>
      <c r="Q9" s="12"/>
    </row>
    <row r="10" spans="1:21" s="10" customFormat="1" x14ac:dyDescent="0.2">
      <c r="A10" s="120"/>
      <c r="B10" s="306" t="s">
        <v>852</v>
      </c>
      <c r="C10" s="306"/>
      <c r="D10" s="306"/>
      <c r="E10" s="60"/>
      <c r="F10" s="306"/>
      <c r="G10" s="133"/>
      <c r="H10" s="134"/>
      <c r="I10" s="133"/>
      <c r="J10" s="12"/>
      <c r="K10" s="12"/>
      <c r="L10" s="12"/>
      <c r="M10" s="12"/>
      <c r="N10" s="12"/>
      <c r="O10" s="12"/>
      <c r="P10" s="12"/>
      <c r="Q10" s="12"/>
    </row>
    <row r="11" spans="1:21" s="10" customFormat="1" x14ac:dyDescent="0.2">
      <c r="A11" s="120"/>
      <c r="B11" s="130" t="s">
        <v>1468</v>
      </c>
      <c r="C11" s="130"/>
      <c r="D11" s="60" t="s">
        <v>16</v>
      </c>
      <c r="E11" s="60"/>
      <c r="F11" s="60">
        <v>1</v>
      </c>
      <c r="G11" s="143"/>
      <c r="H11" s="62"/>
      <c r="I11" s="133"/>
      <c r="J11" s="12"/>
      <c r="K11" s="12"/>
      <c r="L11" s="12"/>
      <c r="M11" s="12"/>
      <c r="N11" s="12"/>
      <c r="O11" s="12"/>
      <c r="P11" s="12"/>
      <c r="Q11" s="12"/>
      <c r="S11" s="11"/>
      <c r="T11" s="11"/>
      <c r="U11" s="11"/>
    </row>
    <row r="12" spans="1:21" s="10" customFormat="1" x14ac:dyDescent="0.2">
      <c r="A12" s="120"/>
      <c r="B12" s="130" t="s">
        <v>1469</v>
      </c>
      <c r="C12" s="130"/>
      <c r="D12" s="60"/>
      <c r="E12" s="60"/>
      <c r="F12" s="60">
        <v>1</v>
      </c>
      <c r="G12" s="143"/>
      <c r="H12" s="62"/>
      <c r="I12" s="133"/>
      <c r="J12" s="12"/>
      <c r="K12" s="12"/>
      <c r="L12" s="12"/>
      <c r="M12" s="12"/>
      <c r="N12" s="12"/>
      <c r="O12" s="12"/>
      <c r="P12" s="12"/>
      <c r="Q12" s="12"/>
      <c r="S12" s="11"/>
      <c r="T12" s="11"/>
      <c r="U12" s="11"/>
    </row>
    <row r="13" spans="1:21" s="10" customFormat="1" x14ac:dyDescent="0.2">
      <c r="A13" s="120"/>
      <c r="B13" s="130" t="s">
        <v>1470</v>
      </c>
      <c r="C13" s="130"/>
      <c r="D13" s="60"/>
      <c r="E13" s="60"/>
      <c r="F13" s="60">
        <v>1</v>
      </c>
      <c r="G13" s="143"/>
      <c r="H13" s="62"/>
      <c r="I13" s="133"/>
      <c r="J13" s="12"/>
      <c r="K13" s="12"/>
      <c r="L13" s="12"/>
      <c r="M13" s="12"/>
      <c r="N13" s="12"/>
      <c r="O13" s="12"/>
      <c r="P13" s="12"/>
      <c r="Q13" s="12"/>
      <c r="S13" s="11"/>
      <c r="T13" s="11"/>
      <c r="U13" s="11"/>
    </row>
    <row r="14" spans="1:21" x14ac:dyDescent="0.2">
      <c r="A14" s="155"/>
      <c r="B14" s="161"/>
      <c r="C14" s="161"/>
      <c r="D14" s="162"/>
      <c r="E14" s="153"/>
      <c r="F14" s="158"/>
      <c r="G14" s="112"/>
      <c r="H14" s="163"/>
      <c r="I14" s="133"/>
      <c r="J14" s="28"/>
      <c r="K14" s="12"/>
      <c r="L14" s="29"/>
      <c r="M14" s="12"/>
      <c r="N14" s="12"/>
      <c r="O14" s="12"/>
      <c r="P14" s="12"/>
      <c r="Q14" s="12"/>
    </row>
    <row r="15" spans="1:21" s="2" customFormat="1" x14ac:dyDescent="0.2">
      <c r="A15" s="25"/>
      <c r="B15" s="34"/>
      <c r="C15" s="34"/>
      <c r="D15" s="24" t="s">
        <v>7</v>
      </c>
      <c r="E15" s="35"/>
      <c r="F15" s="36"/>
      <c r="G15" s="36"/>
      <c r="H15" s="36"/>
      <c r="I15" s="37"/>
      <c r="J15" s="36"/>
      <c r="K15" s="37"/>
      <c r="L15" s="37"/>
      <c r="M15" s="38">
        <f>SUM(M9:M14)</f>
        <v>0</v>
      </c>
      <c r="N15" s="38">
        <f>SUM(N9:N14)</f>
        <v>0</v>
      </c>
      <c r="O15" s="38">
        <f>SUM(O9:O14)</f>
        <v>0</v>
      </c>
      <c r="P15" s="38">
        <f>SUM(P9:P14)</f>
        <v>0</v>
      </c>
      <c r="Q15" s="38">
        <f>SUM(Q9:Q14)</f>
        <v>0</v>
      </c>
      <c r="R15" s="1"/>
    </row>
    <row r="16" spans="1:21" s="10" customFormat="1" x14ac:dyDescent="0.2">
      <c r="A16" s="13"/>
      <c r="B16" s="45" t="s">
        <v>9</v>
      </c>
      <c r="C16" s="45"/>
      <c r="D16" s="46"/>
      <c r="E16" s="47"/>
      <c r="F16" s="15"/>
      <c r="G16" s="41"/>
      <c r="H16" s="42"/>
      <c r="I16" s="42"/>
      <c r="J16" s="41"/>
      <c r="K16" s="42"/>
      <c r="L16" s="48"/>
      <c r="M16" s="49">
        <f>SUM(M15:M15)</f>
        <v>0</v>
      </c>
      <c r="N16" s="49">
        <f>SUM(N15:N15)</f>
        <v>0</v>
      </c>
      <c r="O16" s="49">
        <f>SUM(O15:O15)</f>
        <v>0</v>
      </c>
      <c r="P16" s="49">
        <f>SUM(P15:P15)</f>
        <v>0</v>
      </c>
      <c r="Q16" s="49">
        <f>SUM(Q15:Q15)</f>
        <v>0</v>
      </c>
    </row>
    <row r="17" spans="1:20" s="10" customFormat="1" x14ac:dyDescent="0.2">
      <c r="A17" s="13"/>
      <c r="B17" s="39"/>
      <c r="C17" s="39"/>
      <c r="D17" s="14"/>
      <c r="E17" s="47"/>
      <c r="F17" s="15"/>
      <c r="G17" s="53"/>
      <c r="H17" s="54"/>
      <c r="I17" s="54"/>
      <c r="J17" s="53"/>
      <c r="K17" s="54"/>
      <c r="L17" s="55" t="s">
        <v>12</v>
      </c>
      <c r="M17" s="56"/>
      <c r="N17" s="59">
        <f>SUM(N16:N16)</f>
        <v>0</v>
      </c>
      <c r="O17" s="59">
        <f>SUM(O16:O16)</f>
        <v>0</v>
      </c>
      <c r="P17" s="59">
        <f>SUM(P16:P16)</f>
        <v>0</v>
      </c>
      <c r="Q17" s="59">
        <f>SUM(Q16:Q16)</f>
        <v>0</v>
      </c>
    </row>
    <row r="18" spans="1:20" s="10" customFormat="1" x14ac:dyDescent="0.2">
      <c r="A18" s="13"/>
      <c r="B18" s="39"/>
      <c r="C18" s="39"/>
      <c r="D18" s="14"/>
      <c r="E18" s="47"/>
      <c r="F18" s="15"/>
      <c r="G18" s="53"/>
      <c r="H18" s="54"/>
      <c r="I18" s="54"/>
      <c r="J18" s="53"/>
      <c r="K18" s="54"/>
      <c r="L18" s="55" t="s">
        <v>13</v>
      </c>
      <c r="M18" s="52"/>
      <c r="N18" s="52">
        <v>0.21</v>
      </c>
      <c r="O18" s="57"/>
      <c r="P18" s="58"/>
      <c r="Q18" s="59">
        <f>Q17*N18</f>
        <v>0</v>
      </c>
    </row>
    <row r="19" spans="1:20" s="10" customFormat="1" x14ac:dyDescent="0.2">
      <c r="A19" s="13"/>
      <c r="B19" s="39"/>
      <c r="C19" s="39"/>
      <c r="D19" s="14"/>
      <c r="E19" s="47"/>
      <c r="F19" s="15"/>
      <c r="G19" s="53"/>
      <c r="H19" s="54"/>
      <c r="I19" s="54"/>
      <c r="J19" s="53"/>
      <c r="K19" s="54"/>
      <c r="L19" s="55" t="s">
        <v>14</v>
      </c>
      <c r="M19" s="56"/>
      <c r="N19" s="57"/>
      <c r="O19" s="57"/>
      <c r="P19" s="58"/>
      <c r="Q19" s="59">
        <f>Q17+Q18</f>
        <v>0</v>
      </c>
      <c r="T19" s="61"/>
    </row>
    <row r="20" spans="1:20" x14ac:dyDescent="0.2">
      <c r="N20" s="1"/>
    </row>
  </sheetData>
  <mergeCells count="7">
    <mergeCell ref="M6:Q6"/>
    <mergeCell ref="A6:A7"/>
    <mergeCell ref="D6:D7"/>
    <mergeCell ref="E6:E7"/>
    <mergeCell ref="F6:F7"/>
    <mergeCell ref="G6:L6"/>
    <mergeCell ref="B6:C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Footer>Page &amp;P of &amp;N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T52"/>
  <sheetViews>
    <sheetView view="pageBreakPreview" topLeftCell="A13" zoomScaleNormal="100" zoomScaleSheetLayoutView="100" workbookViewId="0">
      <selection activeCell="O19" sqref="O19"/>
    </sheetView>
  </sheetViews>
  <sheetFormatPr defaultColWidth="9.140625" defaultRowHeight="12.75" x14ac:dyDescent="0.2"/>
  <cols>
    <col min="1" max="1" width="3.42578125" style="3" customWidth="1"/>
    <col min="2" max="2" width="5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6" x14ac:dyDescent="0.2">
      <c r="A1" s="160" t="s">
        <v>418</v>
      </c>
      <c r="E1" s="4"/>
      <c r="L1" s="4"/>
      <c r="M1" s="1"/>
    </row>
    <row r="2" spans="1:16" x14ac:dyDescent="0.2">
      <c r="A2" s="160" t="e">
        <f>'7.2'!A2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16" x14ac:dyDescent="0.2">
      <c r="B3" s="67"/>
      <c r="C3" s="6"/>
      <c r="D3" s="5" t="s">
        <v>125</v>
      </c>
      <c r="E3" s="6"/>
      <c r="F3" s="6"/>
      <c r="H3" s="5"/>
      <c r="I3" s="5"/>
      <c r="J3" s="5"/>
      <c r="K3" s="5"/>
    </row>
    <row r="4" spans="1:16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6" x14ac:dyDescent="0.2">
      <c r="B5" s="66" t="s">
        <v>420</v>
      </c>
      <c r="E5" s="4"/>
      <c r="M5" s="1"/>
      <c r="N5" s="7" t="s">
        <v>8</v>
      </c>
      <c r="O5" s="8">
        <f>P51</f>
        <v>0</v>
      </c>
      <c r="P5" s="1" t="s">
        <v>86</v>
      </c>
    </row>
    <row r="6" spans="1:16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6" s="10" customFormat="1" ht="109.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6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6" s="10" customFormat="1" x14ac:dyDescent="0.2">
      <c r="A9" s="120"/>
      <c r="B9" s="130"/>
      <c r="C9" s="60"/>
      <c r="D9" s="60"/>
      <c r="E9" s="124"/>
      <c r="F9" s="133"/>
      <c r="G9" s="62"/>
      <c r="H9" s="12"/>
      <c r="I9" s="12"/>
      <c r="J9" s="12"/>
      <c r="K9" s="12"/>
      <c r="L9" s="12"/>
      <c r="M9" s="12"/>
      <c r="N9" s="12"/>
      <c r="O9" s="12"/>
      <c r="P9" s="12"/>
    </row>
    <row r="10" spans="1:16" s="10" customFormat="1" x14ac:dyDescent="0.2">
      <c r="A10" s="120">
        <v>1</v>
      </c>
      <c r="B10" s="328" t="s">
        <v>879</v>
      </c>
      <c r="C10" s="60" t="s">
        <v>16</v>
      </c>
      <c r="D10" s="60"/>
      <c r="E10" s="124">
        <v>1</v>
      </c>
      <c r="F10" s="143"/>
      <c r="G10" s="62" t="s">
        <v>1467</v>
      </c>
      <c r="H10" s="133"/>
      <c r="I10" s="12"/>
      <c r="J10" s="12"/>
      <c r="K10" s="12">
        <f>SUM(H10:J10)</f>
        <v>0</v>
      </c>
      <c r="L10" s="12">
        <f>ROUND(E10*F10,2)</f>
        <v>0</v>
      </c>
      <c r="M10" s="12">
        <f>ROUND(E10*H10,2)</f>
        <v>0</v>
      </c>
      <c r="N10" s="12">
        <f>ROUND(E10*I10,2)</f>
        <v>0</v>
      </c>
      <c r="O10" s="12">
        <f>ROUND(E10*J10,2)</f>
        <v>0</v>
      </c>
      <c r="P10" s="12">
        <f>ROUND(((M10+N10)+O10),2)</f>
        <v>0</v>
      </c>
    </row>
    <row r="11" spans="1:16" s="10" customFormat="1" x14ac:dyDescent="0.2">
      <c r="A11" s="120">
        <v>2</v>
      </c>
      <c r="B11" s="328" t="s">
        <v>295</v>
      </c>
      <c r="C11" s="60" t="s">
        <v>435</v>
      </c>
      <c r="D11" s="60"/>
      <c r="E11" s="124">
        <v>1</v>
      </c>
      <c r="F11" s="143"/>
      <c r="G11" s="62" t="s">
        <v>1467</v>
      </c>
      <c r="H11" s="12"/>
      <c r="I11" s="12"/>
      <c r="J11" s="12"/>
      <c r="K11" s="12">
        <f t="shared" ref="K11:K32" si="0">SUM(H11:J11)</f>
        <v>0</v>
      </c>
      <c r="L11" s="12">
        <f t="shared" ref="L11:L32" si="1">ROUND(E11*F11,2)</f>
        <v>0</v>
      </c>
      <c r="M11" s="12">
        <f t="shared" ref="M11:M32" si="2">ROUND(E11*H11,2)</f>
        <v>0</v>
      </c>
      <c r="N11" s="12">
        <f t="shared" ref="N11:N32" si="3">ROUND(E11*I11,2)</f>
        <v>0</v>
      </c>
      <c r="O11" s="12">
        <f t="shared" ref="O11:O32" si="4">ROUND(E11*J11,2)</f>
        <v>0</v>
      </c>
      <c r="P11" s="12">
        <f t="shared" ref="P11:P32" si="5">ROUND(((M11+N11)+O11),2)</f>
        <v>0</v>
      </c>
    </row>
    <row r="12" spans="1:16" s="10" customFormat="1" x14ac:dyDescent="0.2">
      <c r="A12" s="120">
        <v>3</v>
      </c>
      <c r="B12" s="328" t="s">
        <v>880</v>
      </c>
      <c r="C12" s="60" t="s">
        <v>436</v>
      </c>
      <c r="D12" s="60"/>
      <c r="E12" s="124">
        <v>2</v>
      </c>
      <c r="F12" s="143"/>
      <c r="G12" s="62" t="s">
        <v>1467</v>
      </c>
      <c r="H12" s="12"/>
      <c r="I12" s="12"/>
      <c r="J12" s="12"/>
      <c r="K12" s="12">
        <f t="shared" si="0"/>
        <v>0</v>
      </c>
      <c r="L12" s="12">
        <f t="shared" si="1"/>
        <v>0</v>
      </c>
      <c r="M12" s="12">
        <f t="shared" si="2"/>
        <v>0</v>
      </c>
      <c r="N12" s="12">
        <f t="shared" si="3"/>
        <v>0</v>
      </c>
      <c r="O12" s="12">
        <f t="shared" si="4"/>
        <v>0</v>
      </c>
      <c r="P12" s="12">
        <f t="shared" si="5"/>
        <v>0</v>
      </c>
    </row>
    <row r="13" spans="1:16" s="10" customFormat="1" x14ac:dyDescent="0.2">
      <c r="A13" s="120">
        <v>4</v>
      </c>
      <c r="B13" s="328" t="s">
        <v>881</v>
      </c>
      <c r="C13" s="60" t="s">
        <v>436</v>
      </c>
      <c r="D13" s="60"/>
      <c r="E13" s="124">
        <v>3</v>
      </c>
      <c r="F13" s="143"/>
      <c r="G13" s="62" t="s">
        <v>1467</v>
      </c>
      <c r="H13" s="12"/>
      <c r="I13" s="12"/>
      <c r="J13" s="12"/>
      <c r="K13" s="12">
        <f t="shared" si="0"/>
        <v>0</v>
      </c>
      <c r="L13" s="12">
        <f t="shared" si="1"/>
        <v>0</v>
      </c>
      <c r="M13" s="12">
        <f t="shared" si="2"/>
        <v>0</v>
      </c>
      <c r="N13" s="12">
        <f t="shared" si="3"/>
        <v>0</v>
      </c>
      <c r="O13" s="12">
        <f t="shared" si="4"/>
        <v>0</v>
      </c>
      <c r="P13" s="12">
        <f t="shared" si="5"/>
        <v>0</v>
      </c>
    </row>
    <row r="14" spans="1:16" s="10" customFormat="1" x14ac:dyDescent="0.2">
      <c r="A14" s="120">
        <v>5</v>
      </c>
      <c r="B14" s="328" t="s">
        <v>296</v>
      </c>
      <c r="C14" s="60" t="s">
        <v>436</v>
      </c>
      <c r="D14" s="60"/>
      <c r="E14" s="124">
        <v>1</v>
      </c>
      <c r="F14" s="143"/>
      <c r="G14" s="62" t="s">
        <v>1467</v>
      </c>
      <c r="H14" s="12"/>
      <c r="I14" s="12"/>
      <c r="J14" s="12"/>
      <c r="K14" s="12">
        <f t="shared" si="0"/>
        <v>0</v>
      </c>
      <c r="L14" s="12">
        <f t="shared" si="1"/>
        <v>0</v>
      </c>
      <c r="M14" s="12">
        <f t="shared" si="2"/>
        <v>0</v>
      </c>
      <c r="N14" s="12">
        <f t="shared" si="3"/>
        <v>0</v>
      </c>
      <c r="O14" s="12">
        <f t="shared" si="4"/>
        <v>0</v>
      </c>
      <c r="P14" s="12">
        <f t="shared" si="5"/>
        <v>0</v>
      </c>
    </row>
    <row r="15" spans="1:16" s="10" customFormat="1" x14ac:dyDescent="0.2">
      <c r="A15" s="120">
        <v>6</v>
      </c>
      <c r="B15" s="328" t="s">
        <v>882</v>
      </c>
      <c r="C15" s="60" t="s">
        <v>436</v>
      </c>
      <c r="D15" s="60"/>
      <c r="E15" s="124">
        <v>2</v>
      </c>
      <c r="F15" s="143"/>
      <c r="G15" s="62" t="s">
        <v>1467</v>
      </c>
      <c r="H15" s="12"/>
      <c r="I15" s="12"/>
      <c r="J15" s="12"/>
      <c r="K15" s="12">
        <f t="shared" si="0"/>
        <v>0</v>
      </c>
      <c r="L15" s="12">
        <f t="shared" si="1"/>
        <v>0</v>
      </c>
      <c r="M15" s="12">
        <f t="shared" si="2"/>
        <v>0</v>
      </c>
      <c r="N15" s="12">
        <f t="shared" si="3"/>
        <v>0</v>
      </c>
      <c r="O15" s="12">
        <f t="shared" si="4"/>
        <v>0</v>
      </c>
      <c r="P15" s="12">
        <f t="shared" si="5"/>
        <v>0</v>
      </c>
    </row>
    <row r="16" spans="1:16" s="10" customFormat="1" x14ac:dyDescent="0.2">
      <c r="A16" s="120">
        <v>7</v>
      </c>
      <c r="B16" s="328" t="s">
        <v>883</v>
      </c>
      <c r="C16" s="60" t="s">
        <v>436</v>
      </c>
      <c r="D16" s="60"/>
      <c r="E16" s="124">
        <v>6</v>
      </c>
      <c r="F16" s="143"/>
      <c r="G16" s="62" t="s">
        <v>1467</v>
      </c>
      <c r="H16" s="12"/>
      <c r="I16" s="12"/>
      <c r="J16" s="12"/>
      <c r="K16" s="12">
        <f t="shared" si="0"/>
        <v>0</v>
      </c>
      <c r="L16" s="12">
        <f t="shared" si="1"/>
        <v>0</v>
      </c>
      <c r="M16" s="12">
        <f t="shared" si="2"/>
        <v>0</v>
      </c>
      <c r="N16" s="12">
        <f t="shared" si="3"/>
        <v>0</v>
      </c>
      <c r="O16" s="12">
        <f t="shared" si="4"/>
        <v>0</v>
      </c>
      <c r="P16" s="12">
        <f t="shared" si="5"/>
        <v>0</v>
      </c>
    </row>
    <row r="17" spans="1:20" s="10" customFormat="1" x14ac:dyDescent="0.2">
      <c r="A17" s="120">
        <v>8</v>
      </c>
      <c r="B17" s="328" t="s">
        <v>884</v>
      </c>
      <c r="C17" s="60" t="s">
        <v>436</v>
      </c>
      <c r="D17" s="60"/>
      <c r="E17" s="124">
        <v>7</v>
      </c>
      <c r="F17" s="143"/>
      <c r="G17" s="62" t="s">
        <v>1467</v>
      </c>
      <c r="H17" s="12"/>
      <c r="I17" s="12"/>
      <c r="J17" s="12"/>
      <c r="K17" s="12">
        <f t="shared" si="0"/>
        <v>0</v>
      </c>
      <c r="L17" s="12">
        <f t="shared" si="1"/>
        <v>0</v>
      </c>
      <c r="M17" s="12">
        <f t="shared" si="2"/>
        <v>0</v>
      </c>
      <c r="N17" s="12">
        <f t="shared" si="3"/>
        <v>0</v>
      </c>
      <c r="O17" s="12">
        <f t="shared" si="4"/>
        <v>0</v>
      </c>
      <c r="P17" s="12">
        <f t="shared" si="5"/>
        <v>0</v>
      </c>
    </row>
    <row r="18" spans="1:20" s="10" customFormat="1" x14ac:dyDescent="0.2">
      <c r="A18" s="120">
        <v>9</v>
      </c>
      <c r="B18" s="328" t="s">
        <v>297</v>
      </c>
      <c r="C18" s="60" t="s">
        <v>436</v>
      </c>
      <c r="D18" s="60"/>
      <c r="E18" s="124">
        <v>15</v>
      </c>
      <c r="F18" s="143"/>
      <c r="G18" s="62" t="s">
        <v>1467</v>
      </c>
      <c r="H18" s="12"/>
      <c r="I18" s="12"/>
      <c r="J18" s="12"/>
      <c r="K18" s="12">
        <f t="shared" si="0"/>
        <v>0</v>
      </c>
      <c r="L18" s="12">
        <f t="shared" si="1"/>
        <v>0</v>
      </c>
      <c r="M18" s="12">
        <f t="shared" si="2"/>
        <v>0</v>
      </c>
      <c r="N18" s="12">
        <f t="shared" si="3"/>
        <v>0</v>
      </c>
      <c r="O18" s="12">
        <f t="shared" si="4"/>
        <v>0</v>
      </c>
      <c r="P18" s="12">
        <f t="shared" si="5"/>
        <v>0</v>
      </c>
    </row>
    <row r="19" spans="1:20" s="10" customFormat="1" x14ac:dyDescent="0.2">
      <c r="A19" s="120">
        <v>10</v>
      </c>
      <c r="B19" s="328" t="s">
        <v>298</v>
      </c>
      <c r="C19" s="60" t="s">
        <v>436</v>
      </c>
      <c r="D19" s="60"/>
      <c r="E19" s="124">
        <v>5</v>
      </c>
      <c r="F19" s="143"/>
      <c r="G19" s="62" t="s">
        <v>1467</v>
      </c>
      <c r="H19" s="12"/>
      <c r="I19" s="12"/>
      <c r="J19" s="12"/>
      <c r="K19" s="12">
        <f t="shared" si="0"/>
        <v>0</v>
      </c>
      <c r="L19" s="12">
        <f t="shared" si="1"/>
        <v>0</v>
      </c>
      <c r="M19" s="12">
        <f t="shared" si="2"/>
        <v>0</v>
      </c>
      <c r="N19" s="12">
        <f t="shared" si="3"/>
        <v>0</v>
      </c>
      <c r="O19" s="12">
        <f t="shared" si="4"/>
        <v>0</v>
      </c>
      <c r="P19" s="12">
        <f t="shared" si="5"/>
        <v>0</v>
      </c>
    </row>
    <row r="20" spans="1:20" s="10" customFormat="1" x14ac:dyDescent="0.2">
      <c r="A20" s="120">
        <v>11</v>
      </c>
      <c r="B20" s="328" t="s">
        <v>885</v>
      </c>
      <c r="C20" s="60" t="s">
        <v>436</v>
      </c>
      <c r="D20" s="60"/>
      <c r="E20" s="124">
        <v>3</v>
      </c>
      <c r="F20" s="143"/>
      <c r="G20" s="62" t="s">
        <v>1467</v>
      </c>
      <c r="H20" s="12"/>
      <c r="I20" s="12"/>
      <c r="J20" s="12"/>
      <c r="K20" s="12">
        <f t="shared" si="0"/>
        <v>0</v>
      </c>
      <c r="L20" s="12">
        <f t="shared" si="1"/>
        <v>0</v>
      </c>
      <c r="M20" s="12">
        <f t="shared" si="2"/>
        <v>0</v>
      </c>
      <c r="N20" s="12">
        <f t="shared" si="3"/>
        <v>0</v>
      </c>
      <c r="O20" s="12">
        <f t="shared" si="4"/>
        <v>0</v>
      </c>
      <c r="P20" s="12">
        <f t="shared" si="5"/>
        <v>0</v>
      </c>
    </row>
    <row r="21" spans="1:20" s="10" customFormat="1" x14ac:dyDescent="0.2">
      <c r="A21" s="120">
        <v>12</v>
      </c>
      <c r="B21" s="327" t="s">
        <v>299</v>
      </c>
      <c r="C21" s="60" t="s">
        <v>436</v>
      </c>
      <c r="D21" s="60"/>
      <c r="E21" s="124">
        <v>13</v>
      </c>
      <c r="F21" s="143"/>
      <c r="G21" s="62"/>
      <c r="H21" s="12"/>
      <c r="I21" s="12"/>
      <c r="J21" s="12"/>
      <c r="K21" s="12"/>
      <c r="L21" s="12"/>
      <c r="M21" s="12"/>
      <c r="N21" s="12"/>
      <c r="O21" s="12"/>
      <c r="P21" s="12"/>
      <c r="R21" s="11"/>
      <c r="S21" s="11"/>
      <c r="T21" s="11"/>
    </row>
    <row r="22" spans="1:20" s="10" customFormat="1" x14ac:dyDescent="0.2">
      <c r="A22" s="120">
        <v>13</v>
      </c>
      <c r="B22" s="327" t="s">
        <v>886</v>
      </c>
      <c r="C22" s="60" t="s">
        <v>436</v>
      </c>
      <c r="D22" s="60"/>
      <c r="E22" s="124">
        <v>2</v>
      </c>
      <c r="F22" s="143"/>
      <c r="G22" s="62"/>
      <c r="H22" s="12"/>
      <c r="I22" s="12"/>
      <c r="J22" s="12"/>
      <c r="K22" s="12"/>
      <c r="L22" s="12"/>
      <c r="M22" s="12"/>
      <c r="N22" s="12"/>
      <c r="O22" s="12"/>
      <c r="P22" s="12"/>
      <c r="R22" s="11"/>
      <c r="S22" s="11"/>
      <c r="T22" s="11"/>
    </row>
    <row r="23" spans="1:20" s="10" customFormat="1" x14ac:dyDescent="0.2">
      <c r="A23" s="120">
        <v>14</v>
      </c>
      <c r="B23" s="328" t="s">
        <v>887</v>
      </c>
      <c r="C23" s="60" t="s">
        <v>436</v>
      </c>
      <c r="D23" s="60"/>
      <c r="E23" s="124">
        <v>11</v>
      </c>
      <c r="F23" s="143"/>
      <c r="G23" s="62" t="s">
        <v>1467</v>
      </c>
      <c r="H23" s="12"/>
      <c r="I23" s="12"/>
      <c r="J23" s="12"/>
      <c r="K23" s="12">
        <f t="shared" si="0"/>
        <v>0</v>
      </c>
      <c r="L23" s="12">
        <f t="shared" si="1"/>
        <v>0</v>
      </c>
      <c r="M23" s="12">
        <f t="shared" si="2"/>
        <v>0</v>
      </c>
      <c r="N23" s="12">
        <f t="shared" si="3"/>
        <v>0</v>
      </c>
      <c r="O23" s="12">
        <f t="shared" si="4"/>
        <v>0</v>
      </c>
      <c r="P23" s="12">
        <f t="shared" si="5"/>
        <v>0</v>
      </c>
      <c r="R23" s="11"/>
      <c r="S23" s="11"/>
      <c r="T23" s="11"/>
    </row>
    <row r="24" spans="1:20" s="10" customFormat="1" x14ac:dyDescent="0.2">
      <c r="A24" s="120">
        <v>15</v>
      </c>
      <c r="B24" s="328" t="s">
        <v>300</v>
      </c>
      <c r="C24" s="60" t="s">
        <v>436</v>
      </c>
      <c r="D24" s="60"/>
      <c r="E24" s="124">
        <v>1</v>
      </c>
      <c r="F24" s="143"/>
      <c r="G24" s="62" t="s">
        <v>1467</v>
      </c>
      <c r="H24" s="12"/>
      <c r="I24" s="12"/>
      <c r="J24" s="12"/>
      <c r="K24" s="12">
        <f t="shared" si="0"/>
        <v>0</v>
      </c>
      <c r="L24" s="12">
        <f t="shared" si="1"/>
        <v>0</v>
      </c>
      <c r="M24" s="12">
        <f t="shared" si="2"/>
        <v>0</v>
      </c>
      <c r="N24" s="12">
        <f t="shared" si="3"/>
        <v>0</v>
      </c>
      <c r="O24" s="12">
        <f t="shared" si="4"/>
        <v>0</v>
      </c>
      <c r="P24" s="12">
        <f t="shared" si="5"/>
        <v>0</v>
      </c>
      <c r="R24" s="11"/>
      <c r="S24" s="11"/>
      <c r="T24" s="11"/>
    </row>
    <row r="25" spans="1:20" s="10" customFormat="1" x14ac:dyDescent="0.2">
      <c r="A25" s="120">
        <v>16</v>
      </c>
      <c r="B25" s="328" t="s">
        <v>888</v>
      </c>
      <c r="C25" s="60" t="s">
        <v>436</v>
      </c>
      <c r="D25" s="60"/>
      <c r="E25" s="124">
        <v>9</v>
      </c>
      <c r="F25" s="143"/>
      <c r="G25" s="62" t="s">
        <v>1467</v>
      </c>
      <c r="H25" s="12"/>
      <c r="I25" s="12"/>
      <c r="J25" s="12"/>
      <c r="K25" s="12">
        <f t="shared" si="0"/>
        <v>0</v>
      </c>
      <c r="L25" s="12">
        <f t="shared" si="1"/>
        <v>0</v>
      </c>
      <c r="M25" s="12">
        <f t="shared" si="2"/>
        <v>0</v>
      </c>
      <c r="N25" s="12">
        <f t="shared" si="3"/>
        <v>0</v>
      </c>
      <c r="O25" s="12">
        <f t="shared" si="4"/>
        <v>0</v>
      </c>
      <c r="P25" s="12">
        <f t="shared" si="5"/>
        <v>0</v>
      </c>
      <c r="R25" s="11"/>
      <c r="S25" s="11"/>
      <c r="T25" s="11"/>
    </row>
    <row r="26" spans="1:20" s="10" customFormat="1" x14ac:dyDescent="0.2">
      <c r="A26" s="120">
        <v>17</v>
      </c>
      <c r="B26" s="328" t="s">
        <v>301</v>
      </c>
      <c r="C26" s="60" t="s">
        <v>436</v>
      </c>
      <c r="D26" s="60"/>
      <c r="E26" s="124">
        <v>2</v>
      </c>
      <c r="F26" s="143"/>
      <c r="G26" s="62" t="s">
        <v>1467</v>
      </c>
      <c r="H26" s="12"/>
      <c r="I26" s="12"/>
      <c r="J26" s="12"/>
      <c r="K26" s="12">
        <f t="shared" si="0"/>
        <v>0</v>
      </c>
      <c r="L26" s="12">
        <f t="shared" si="1"/>
        <v>0</v>
      </c>
      <c r="M26" s="12">
        <f t="shared" si="2"/>
        <v>0</v>
      </c>
      <c r="N26" s="12">
        <f t="shared" si="3"/>
        <v>0</v>
      </c>
      <c r="O26" s="12">
        <f t="shared" si="4"/>
        <v>0</v>
      </c>
      <c r="P26" s="12">
        <f t="shared" si="5"/>
        <v>0</v>
      </c>
      <c r="R26" s="11"/>
      <c r="S26" s="11"/>
      <c r="T26" s="11"/>
    </row>
    <row r="27" spans="1:20" s="10" customFormat="1" x14ac:dyDescent="0.2">
      <c r="A27" s="120">
        <v>18</v>
      </c>
      <c r="B27" s="328" t="s">
        <v>302</v>
      </c>
      <c r="C27" s="60" t="s">
        <v>436</v>
      </c>
      <c r="D27" s="60"/>
      <c r="E27" s="124">
        <v>2</v>
      </c>
      <c r="F27" s="143"/>
      <c r="G27" s="62" t="s">
        <v>1467</v>
      </c>
      <c r="H27" s="12"/>
      <c r="I27" s="12"/>
      <c r="J27" s="12"/>
      <c r="K27" s="12">
        <f t="shared" si="0"/>
        <v>0</v>
      </c>
      <c r="L27" s="12">
        <f t="shared" si="1"/>
        <v>0</v>
      </c>
      <c r="M27" s="12">
        <f t="shared" si="2"/>
        <v>0</v>
      </c>
      <c r="N27" s="12">
        <f t="shared" si="3"/>
        <v>0</v>
      </c>
      <c r="O27" s="12">
        <f t="shared" si="4"/>
        <v>0</v>
      </c>
      <c r="P27" s="12">
        <f t="shared" si="5"/>
        <v>0</v>
      </c>
      <c r="R27" s="11"/>
      <c r="S27" s="11"/>
      <c r="T27" s="11"/>
    </row>
    <row r="28" spans="1:20" s="10" customFormat="1" x14ac:dyDescent="0.2">
      <c r="A28" s="120">
        <v>19</v>
      </c>
      <c r="B28" s="328" t="s">
        <v>303</v>
      </c>
      <c r="C28" s="60" t="s">
        <v>436</v>
      </c>
      <c r="D28" s="60"/>
      <c r="E28" s="124">
        <v>4</v>
      </c>
      <c r="F28" s="143"/>
      <c r="G28" s="62" t="s">
        <v>1467</v>
      </c>
      <c r="H28" s="12"/>
      <c r="I28" s="12"/>
      <c r="J28" s="12"/>
      <c r="K28" s="12">
        <f t="shared" si="0"/>
        <v>0</v>
      </c>
      <c r="L28" s="12">
        <f t="shared" si="1"/>
        <v>0</v>
      </c>
      <c r="M28" s="12">
        <f t="shared" si="2"/>
        <v>0</v>
      </c>
      <c r="N28" s="12">
        <f t="shared" si="3"/>
        <v>0</v>
      </c>
      <c r="O28" s="12">
        <f t="shared" si="4"/>
        <v>0</v>
      </c>
      <c r="P28" s="12">
        <f t="shared" si="5"/>
        <v>0</v>
      </c>
      <c r="R28" s="11"/>
      <c r="S28" s="11"/>
      <c r="T28" s="11"/>
    </row>
    <row r="29" spans="1:20" s="10" customFormat="1" x14ac:dyDescent="0.2">
      <c r="A29" s="120">
        <v>20</v>
      </c>
      <c r="B29" s="328" t="s">
        <v>304</v>
      </c>
      <c r="C29" s="60" t="s">
        <v>436</v>
      </c>
      <c r="D29" s="60"/>
      <c r="E29" s="124">
        <v>1</v>
      </c>
      <c r="F29" s="143"/>
      <c r="G29" s="62" t="s">
        <v>1467</v>
      </c>
      <c r="H29" s="12"/>
      <c r="I29" s="12"/>
      <c r="J29" s="12"/>
      <c r="K29" s="12">
        <f t="shared" si="0"/>
        <v>0</v>
      </c>
      <c r="L29" s="12">
        <f t="shared" si="1"/>
        <v>0</v>
      </c>
      <c r="M29" s="12">
        <f t="shared" si="2"/>
        <v>0</v>
      </c>
      <c r="N29" s="12">
        <f t="shared" si="3"/>
        <v>0</v>
      </c>
      <c r="O29" s="12">
        <f t="shared" si="4"/>
        <v>0</v>
      </c>
      <c r="P29" s="12">
        <f t="shared" si="5"/>
        <v>0</v>
      </c>
      <c r="R29" s="11"/>
      <c r="S29" s="11"/>
      <c r="T29" s="11"/>
    </row>
    <row r="30" spans="1:20" s="10" customFormat="1" x14ac:dyDescent="0.2">
      <c r="A30" s="120">
        <v>21</v>
      </c>
      <c r="B30" s="328" t="s">
        <v>305</v>
      </c>
      <c r="C30" s="60" t="s">
        <v>436</v>
      </c>
      <c r="D30" s="60"/>
      <c r="E30" s="124">
        <v>1</v>
      </c>
      <c r="F30" s="143"/>
      <c r="G30" s="62" t="s">
        <v>1467</v>
      </c>
      <c r="H30" s="12"/>
      <c r="I30" s="12"/>
      <c r="J30" s="12"/>
      <c r="K30" s="12">
        <f t="shared" si="0"/>
        <v>0</v>
      </c>
      <c r="L30" s="12">
        <f t="shared" si="1"/>
        <v>0</v>
      </c>
      <c r="M30" s="12">
        <f t="shared" si="2"/>
        <v>0</v>
      </c>
      <c r="N30" s="12">
        <f t="shared" si="3"/>
        <v>0</v>
      </c>
      <c r="O30" s="12">
        <f t="shared" si="4"/>
        <v>0</v>
      </c>
      <c r="P30" s="12">
        <f t="shared" si="5"/>
        <v>0</v>
      </c>
      <c r="R30" s="11"/>
      <c r="S30" s="11"/>
      <c r="T30" s="11"/>
    </row>
    <row r="31" spans="1:20" s="10" customFormat="1" x14ac:dyDescent="0.2">
      <c r="A31" s="120">
        <v>22</v>
      </c>
      <c r="B31" s="328" t="s">
        <v>306</v>
      </c>
      <c r="C31" s="60" t="s">
        <v>436</v>
      </c>
      <c r="D31" s="60"/>
      <c r="E31" s="124">
        <v>2</v>
      </c>
      <c r="F31" s="143"/>
      <c r="G31" s="62" t="s">
        <v>1467</v>
      </c>
      <c r="H31" s="12"/>
      <c r="I31" s="12"/>
      <c r="J31" s="12"/>
      <c r="K31" s="12">
        <f t="shared" si="0"/>
        <v>0</v>
      </c>
      <c r="L31" s="12">
        <f t="shared" si="1"/>
        <v>0</v>
      </c>
      <c r="M31" s="12">
        <f t="shared" si="2"/>
        <v>0</v>
      </c>
      <c r="N31" s="12">
        <f t="shared" si="3"/>
        <v>0</v>
      </c>
      <c r="O31" s="12">
        <f t="shared" si="4"/>
        <v>0</v>
      </c>
      <c r="P31" s="12">
        <f t="shared" si="5"/>
        <v>0</v>
      </c>
      <c r="R31" s="11"/>
      <c r="S31" s="11"/>
      <c r="T31" s="11"/>
    </row>
    <row r="32" spans="1:20" s="10" customFormat="1" x14ac:dyDescent="0.2">
      <c r="A32" s="120">
        <v>23</v>
      </c>
      <c r="B32" s="328" t="s">
        <v>889</v>
      </c>
      <c r="C32" s="60" t="s">
        <v>436</v>
      </c>
      <c r="D32" s="60"/>
      <c r="E32" s="124">
        <v>3</v>
      </c>
      <c r="F32" s="143"/>
      <c r="G32" s="62" t="s">
        <v>1467</v>
      </c>
      <c r="H32" s="12"/>
      <c r="I32" s="12"/>
      <c r="J32" s="12"/>
      <c r="K32" s="12">
        <f t="shared" si="0"/>
        <v>0</v>
      </c>
      <c r="L32" s="12">
        <f t="shared" si="1"/>
        <v>0</v>
      </c>
      <c r="M32" s="12">
        <f t="shared" si="2"/>
        <v>0</v>
      </c>
      <c r="N32" s="12">
        <f t="shared" si="3"/>
        <v>0</v>
      </c>
      <c r="O32" s="12">
        <f t="shared" si="4"/>
        <v>0</v>
      </c>
      <c r="P32" s="12">
        <f t="shared" si="5"/>
        <v>0</v>
      </c>
      <c r="R32" s="11"/>
      <c r="S32" s="11"/>
      <c r="T32" s="11"/>
    </row>
    <row r="33" spans="1:20" s="10" customFormat="1" x14ac:dyDescent="0.2">
      <c r="A33" s="120">
        <v>24</v>
      </c>
      <c r="B33" s="242" t="s">
        <v>204</v>
      </c>
      <c r="C33" s="60"/>
      <c r="D33" s="60"/>
      <c r="E33" s="124"/>
      <c r="F33" s="143"/>
      <c r="G33" s="62"/>
      <c r="H33" s="12"/>
      <c r="I33" s="12"/>
      <c r="J33" s="12"/>
      <c r="K33" s="12"/>
      <c r="L33" s="12"/>
      <c r="M33" s="12"/>
      <c r="N33" s="12"/>
      <c r="O33" s="12"/>
      <c r="P33" s="12"/>
      <c r="R33" s="11"/>
      <c r="S33" s="11"/>
      <c r="T33" s="11"/>
    </row>
    <row r="34" spans="1:20" s="10" customFormat="1" x14ac:dyDescent="0.2">
      <c r="A34" s="120">
        <v>25</v>
      </c>
      <c r="B34" s="327" t="s">
        <v>307</v>
      </c>
      <c r="C34" s="60" t="s">
        <v>29</v>
      </c>
      <c r="D34" s="60"/>
      <c r="E34" s="124">
        <v>720</v>
      </c>
      <c r="F34" s="143"/>
      <c r="G34" s="62"/>
      <c r="H34" s="12"/>
      <c r="I34" s="12"/>
      <c r="J34" s="12"/>
      <c r="K34" s="12"/>
      <c r="L34" s="12"/>
      <c r="M34" s="12"/>
      <c r="N34" s="12"/>
      <c r="O34" s="12"/>
      <c r="P34" s="12"/>
      <c r="R34" s="11"/>
      <c r="S34" s="11"/>
      <c r="T34" s="11"/>
    </row>
    <row r="35" spans="1:20" s="10" customFormat="1" x14ac:dyDescent="0.2">
      <c r="A35" s="120">
        <v>26</v>
      </c>
      <c r="B35" s="327" t="s">
        <v>308</v>
      </c>
      <c r="C35" s="60" t="s">
        <v>29</v>
      </c>
      <c r="D35" s="60"/>
      <c r="E35" s="124">
        <v>180</v>
      </c>
      <c r="F35" s="143"/>
      <c r="G35" s="62"/>
      <c r="H35" s="12"/>
      <c r="I35" s="12"/>
      <c r="J35" s="12"/>
      <c r="K35" s="12"/>
      <c r="L35" s="12"/>
      <c r="M35" s="12"/>
      <c r="N35" s="12"/>
      <c r="O35" s="12"/>
      <c r="P35" s="12"/>
      <c r="R35" s="11"/>
      <c r="S35" s="11"/>
      <c r="T35" s="11"/>
    </row>
    <row r="36" spans="1:20" s="10" customFormat="1" x14ac:dyDescent="0.2">
      <c r="A36" s="120">
        <v>27</v>
      </c>
      <c r="B36" s="327" t="s">
        <v>309</v>
      </c>
      <c r="C36" s="60" t="s">
        <v>29</v>
      </c>
      <c r="D36" s="60"/>
      <c r="E36" s="124">
        <v>290</v>
      </c>
      <c r="F36" s="143"/>
      <c r="G36" s="62"/>
      <c r="H36" s="12"/>
      <c r="I36" s="12"/>
      <c r="J36" s="12"/>
      <c r="K36" s="12"/>
      <c r="L36" s="12"/>
      <c r="M36" s="12"/>
      <c r="N36" s="12"/>
      <c r="O36" s="12"/>
      <c r="P36" s="12"/>
      <c r="R36" s="11"/>
      <c r="S36" s="11"/>
      <c r="T36" s="11"/>
    </row>
    <row r="37" spans="1:20" s="10" customFormat="1" x14ac:dyDescent="0.2">
      <c r="A37" s="120">
        <v>28</v>
      </c>
      <c r="B37" s="327" t="s">
        <v>890</v>
      </c>
      <c r="C37" s="60" t="s">
        <v>29</v>
      </c>
      <c r="D37" s="60"/>
      <c r="E37" s="124">
        <v>5</v>
      </c>
      <c r="F37" s="143"/>
      <c r="G37" s="62"/>
      <c r="H37" s="12"/>
      <c r="I37" s="12"/>
      <c r="J37" s="12"/>
      <c r="K37" s="12"/>
      <c r="L37" s="12"/>
      <c r="M37" s="12"/>
      <c r="N37" s="12"/>
      <c r="O37" s="12"/>
      <c r="P37" s="12"/>
      <c r="R37" s="11"/>
      <c r="S37" s="11"/>
      <c r="T37" s="11"/>
    </row>
    <row r="38" spans="1:20" s="10" customFormat="1" x14ac:dyDescent="0.2">
      <c r="A38" s="120">
        <v>29</v>
      </c>
      <c r="B38" s="327" t="s">
        <v>310</v>
      </c>
      <c r="C38" s="60" t="s">
        <v>29</v>
      </c>
      <c r="D38" s="60"/>
      <c r="E38" s="124">
        <v>3</v>
      </c>
      <c r="F38" s="143"/>
      <c r="G38" s="62"/>
      <c r="H38" s="12"/>
      <c r="I38" s="12"/>
      <c r="J38" s="12"/>
      <c r="K38" s="12"/>
      <c r="L38" s="12"/>
      <c r="M38" s="12"/>
      <c r="N38" s="12"/>
      <c r="O38" s="12"/>
      <c r="P38" s="12"/>
      <c r="R38" s="11"/>
      <c r="S38" s="11"/>
      <c r="T38" s="11"/>
    </row>
    <row r="39" spans="1:20" s="10" customFormat="1" x14ac:dyDescent="0.2">
      <c r="A39" s="120">
        <v>30</v>
      </c>
      <c r="B39" s="242" t="s">
        <v>311</v>
      </c>
      <c r="C39" s="60"/>
      <c r="D39" s="60"/>
      <c r="E39" s="124"/>
      <c r="F39" s="143"/>
      <c r="G39" s="62"/>
      <c r="H39" s="12"/>
      <c r="I39" s="12"/>
      <c r="J39" s="12"/>
      <c r="K39" s="12"/>
      <c r="L39" s="12"/>
      <c r="M39" s="12"/>
      <c r="N39" s="12"/>
      <c r="O39" s="12"/>
      <c r="P39" s="12"/>
      <c r="R39" s="11"/>
      <c r="S39" s="11"/>
      <c r="T39" s="11"/>
    </row>
    <row r="40" spans="1:20" s="10" customFormat="1" ht="25.5" x14ac:dyDescent="0.2">
      <c r="A40" s="120">
        <v>31</v>
      </c>
      <c r="B40" s="327" t="s">
        <v>312</v>
      </c>
      <c r="C40" s="60" t="s">
        <v>435</v>
      </c>
      <c r="D40" s="60"/>
      <c r="E40" s="124">
        <v>1</v>
      </c>
      <c r="F40" s="143"/>
      <c r="G40" s="62"/>
      <c r="H40" s="12"/>
      <c r="I40" s="12"/>
      <c r="J40" s="12"/>
      <c r="K40" s="12"/>
      <c r="L40" s="12"/>
      <c r="M40" s="12"/>
      <c r="N40" s="12"/>
      <c r="O40" s="12"/>
      <c r="P40" s="12"/>
      <c r="R40" s="11"/>
      <c r="S40" s="11"/>
      <c r="T40" s="11"/>
    </row>
    <row r="41" spans="1:20" s="10" customFormat="1" x14ac:dyDescent="0.2">
      <c r="A41" s="120">
        <v>32</v>
      </c>
      <c r="B41" s="327" t="s">
        <v>891</v>
      </c>
      <c r="C41" s="60" t="s">
        <v>29</v>
      </c>
      <c r="D41" s="60"/>
      <c r="E41" s="124">
        <v>20</v>
      </c>
      <c r="F41" s="143"/>
      <c r="G41" s="62"/>
      <c r="H41" s="12"/>
      <c r="I41" s="12"/>
      <c r="J41" s="12"/>
      <c r="K41" s="12"/>
      <c r="L41" s="12"/>
      <c r="M41" s="12"/>
      <c r="N41" s="12"/>
      <c r="O41" s="12"/>
      <c r="P41" s="12"/>
      <c r="R41" s="11"/>
      <c r="S41" s="11"/>
      <c r="T41" s="11"/>
    </row>
    <row r="42" spans="1:20" s="10" customFormat="1" x14ac:dyDescent="0.2">
      <c r="A42" s="120">
        <v>33</v>
      </c>
      <c r="B42" s="242" t="s">
        <v>313</v>
      </c>
      <c r="C42" s="60"/>
      <c r="D42" s="60"/>
      <c r="E42" s="124"/>
      <c r="F42" s="143"/>
      <c r="G42" s="62"/>
      <c r="H42" s="12"/>
      <c r="I42" s="12"/>
      <c r="J42" s="12"/>
      <c r="K42" s="12"/>
      <c r="L42" s="12"/>
      <c r="M42" s="12"/>
      <c r="N42" s="12"/>
      <c r="O42" s="12"/>
      <c r="P42" s="12"/>
      <c r="R42" s="11"/>
      <c r="S42" s="11"/>
      <c r="T42" s="11"/>
    </row>
    <row r="43" spans="1:20" s="10" customFormat="1" x14ac:dyDescent="0.2">
      <c r="A43" s="120">
        <v>34</v>
      </c>
      <c r="B43" s="327" t="s">
        <v>892</v>
      </c>
      <c r="C43" s="60" t="s">
        <v>29</v>
      </c>
      <c r="D43" s="60"/>
      <c r="E43" s="124">
        <v>900</v>
      </c>
      <c r="F43" s="143"/>
      <c r="G43" s="62"/>
      <c r="H43" s="12"/>
      <c r="I43" s="12"/>
      <c r="J43" s="12"/>
      <c r="K43" s="12"/>
      <c r="L43" s="12"/>
      <c r="M43" s="12"/>
      <c r="N43" s="12"/>
      <c r="O43" s="12"/>
      <c r="P43" s="12"/>
      <c r="R43" s="11"/>
      <c r="S43" s="11"/>
      <c r="T43" s="11"/>
    </row>
    <row r="44" spans="1:20" s="10" customFormat="1" x14ac:dyDescent="0.2">
      <c r="A44" s="120">
        <v>35</v>
      </c>
      <c r="B44" s="327" t="s">
        <v>1374</v>
      </c>
      <c r="C44" s="60" t="s">
        <v>355</v>
      </c>
      <c r="D44" s="60"/>
      <c r="E44" s="124">
        <v>39</v>
      </c>
      <c r="F44" s="143"/>
      <c r="G44" s="62"/>
      <c r="H44" s="12"/>
      <c r="I44" s="12"/>
      <c r="J44" s="12"/>
      <c r="K44" s="12"/>
      <c r="L44" s="12"/>
      <c r="M44" s="12"/>
      <c r="N44" s="12"/>
      <c r="O44" s="12"/>
      <c r="P44" s="12"/>
      <c r="R44" s="11"/>
      <c r="S44" s="11"/>
      <c r="T44" s="11"/>
    </row>
    <row r="45" spans="1:20" s="10" customFormat="1" x14ac:dyDescent="0.2">
      <c r="A45" s="120">
        <v>36</v>
      </c>
      <c r="B45" s="327" t="s">
        <v>412</v>
      </c>
      <c r="C45" s="60" t="s">
        <v>435</v>
      </c>
      <c r="D45" s="60"/>
      <c r="E45" s="124">
        <v>1</v>
      </c>
      <c r="F45" s="143"/>
      <c r="G45" s="62"/>
      <c r="H45" s="12"/>
      <c r="I45" s="12"/>
      <c r="J45" s="12"/>
      <c r="K45" s="12"/>
      <c r="L45" s="12"/>
      <c r="M45" s="12"/>
      <c r="N45" s="12"/>
      <c r="O45" s="12"/>
      <c r="P45" s="12"/>
      <c r="R45" s="11"/>
      <c r="S45" s="11"/>
      <c r="T45" s="11"/>
    </row>
    <row r="46" spans="1:20" s="11" customFormat="1" ht="13.5" thickBot="1" x14ac:dyDescent="0.25">
      <c r="A46" s="120"/>
      <c r="B46" s="250"/>
      <c r="C46" s="251"/>
      <c r="D46" s="251"/>
      <c r="E46" s="251"/>
      <c r="F46" s="143"/>
      <c r="G46" s="62"/>
      <c r="H46" s="12"/>
      <c r="I46" s="12"/>
      <c r="J46" s="12"/>
      <c r="K46" s="12"/>
      <c r="L46" s="12"/>
      <c r="M46" s="12"/>
      <c r="N46" s="12"/>
      <c r="O46" s="12"/>
      <c r="P46" s="12"/>
    </row>
    <row r="47" spans="1:20" s="2" customFormat="1" x14ac:dyDescent="0.2">
      <c r="A47" s="25"/>
      <c r="B47" s="34"/>
      <c r="C47" s="24" t="s">
        <v>7</v>
      </c>
      <c r="D47" s="35"/>
      <c r="E47" s="36"/>
      <c r="F47" s="36"/>
      <c r="G47" s="36"/>
      <c r="H47" s="37"/>
      <c r="I47" s="36"/>
      <c r="J47" s="37"/>
      <c r="K47" s="37"/>
      <c r="L47" s="38">
        <f>SUM(L9:L46)</f>
        <v>0</v>
      </c>
      <c r="M47" s="38">
        <f>SUM(M9:M46)</f>
        <v>0</v>
      </c>
      <c r="N47" s="38">
        <f>SUM(N9:N46)</f>
        <v>0</v>
      </c>
      <c r="O47" s="38">
        <f>SUM(O9:O46)</f>
        <v>0</v>
      </c>
      <c r="P47" s="38">
        <f>SUM(P9:P46)</f>
        <v>0</v>
      </c>
      <c r="Q47" s="1"/>
    </row>
    <row r="48" spans="1:20" s="10" customFormat="1" x14ac:dyDescent="0.2">
      <c r="A48" s="13"/>
      <c r="B48" s="45" t="s">
        <v>9</v>
      </c>
      <c r="C48" s="46"/>
      <c r="D48" s="47"/>
      <c r="E48" s="15"/>
      <c r="F48" s="41"/>
      <c r="G48" s="42"/>
      <c r="H48" s="42"/>
      <c r="I48" s="41"/>
      <c r="J48" s="42"/>
      <c r="K48" s="48"/>
      <c r="L48" s="49">
        <f>SUM(L47:L47)</f>
        <v>0</v>
      </c>
      <c r="M48" s="49">
        <f>SUM(M47:M47)</f>
        <v>0</v>
      </c>
      <c r="N48" s="49">
        <f>SUM(N47:N47)</f>
        <v>0</v>
      </c>
      <c r="O48" s="49">
        <f>SUM(O47:O47)</f>
        <v>0</v>
      </c>
      <c r="P48" s="49">
        <f>SUM(P47:P47)</f>
        <v>0</v>
      </c>
    </row>
    <row r="49" spans="1:19" s="10" customFormat="1" x14ac:dyDescent="0.2">
      <c r="A49" s="13"/>
      <c r="B49" s="39"/>
      <c r="C49" s="14"/>
      <c r="D49" s="47"/>
      <c r="E49" s="15"/>
      <c r="F49" s="53"/>
      <c r="G49" s="54"/>
      <c r="H49" s="54"/>
      <c r="I49" s="53"/>
      <c r="J49" s="54"/>
      <c r="K49" s="55" t="s">
        <v>12</v>
      </c>
      <c r="L49" s="56"/>
      <c r="M49" s="57"/>
      <c r="N49" s="57"/>
      <c r="O49" s="58"/>
      <c r="P49" s="59">
        <f>SUM(P48:P48)</f>
        <v>0</v>
      </c>
    </row>
    <row r="50" spans="1:19" s="10" customFormat="1" x14ac:dyDescent="0.2">
      <c r="A50" s="13"/>
      <c r="B50" s="39"/>
      <c r="C50" s="14"/>
      <c r="D50" s="47"/>
      <c r="E50" s="15"/>
      <c r="F50" s="53"/>
      <c r="G50" s="54"/>
      <c r="H50" s="54"/>
      <c r="I50" s="53"/>
      <c r="J50" s="54"/>
      <c r="K50" s="55" t="s">
        <v>13</v>
      </c>
      <c r="L50" s="52"/>
      <c r="M50" s="52">
        <v>0.21</v>
      </c>
      <c r="N50" s="57"/>
      <c r="O50" s="58"/>
      <c r="P50" s="59">
        <f>P49*M50</f>
        <v>0</v>
      </c>
    </row>
    <row r="51" spans="1:19" s="10" customFormat="1" x14ac:dyDescent="0.2">
      <c r="A51" s="13"/>
      <c r="B51" s="39"/>
      <c r="C51" s="14"/>
      <c r="D51" s="47"/>
      <c r="E51" s="15"/>
      <c r="F51" s="53"/>
      <c r="G51" s="54"/>
      <c r="H51" s="54"/>
      <c r="I51" s="53"/>
      <c r="J51" s="54"/>
      <c r="K51" s="55" t="s">
        <v>14</v>
      </c>
      <c r="L51" s="56"/>
      <c r="M51" s="57"/>
      <c r="N51" s="57"/>
      <c r="O51" s="58"/>
      <c r="P51" s="59">
        <f>P49+P50</f>
        <v>0</v>
      </c>
      <c r="S51" s="61"/>
    </row>
    <row r="52" spans="1:19" x14ac:dyDescent="0.2">
      <c r="M52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U50"/>
  <sheetViews>
    <sheetView view="pageBreakPreview" topLeftCell="A8" zoomScale="85" zoomScaleNormal="100" zoomScaleSheetLayoutView="85" workbookViewId="0">
      <selection activeCell="O19" sqref="O1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32.85546875" style="66" customWidth="1"/>
    <col min="4" max="4" width="8.42578125" style="1" customWidth="1"/>
    <col min="5" max="5" width="6.28515625" style="1" customWidth="1"/>
    <col min="6" max="6" width="7.42578125" style="1" customWidth="1"/>
    <col min="7" max="7" width="6.85546875" style="1" bestFit="1" customWidth="1"/>
    <col min="8" max="8" width="8.28515625" style="1" customWidth="1"/>
    <col min="9" max="9" width="8.42578125" style="1" customWidth="1"/>
    <col min="10" max="10" width="9.28515625" style="1" bestFit="1" customWidth="1"/>
    <col min="11" max="11" width="9.42578125" style="1" customWidth="1"/>
    <col min="12" max="12" width="10.140625" style="1" customWidth="1"/>
    <col min="13" max="13" width="9.42578125" style="1" customWidth="1"/>
    <col min="14" max="14" width="9.7109375" style="4" customWidth="1"/>
    <col min="15" max="15" width="9.28515625" style="1" customWidth="1"/>
    <col min="16" max="16" width="8.7109375" style="1" customWidth="1"/>
    <col min="17" max="17" width="10.28515625" style="1" customWidth="1"/>
    <col min="18" max="16384" width="9.140625" style="1"/>
  </cols>
  <sheetData>
    <row r="1" spans="1:21" x14ac:dyDescent="0.2">
      <c r="A1" s="160" t="s">
        <v>418</v>
      </c>
      <c r="F1" s="4"/>
      <c r="M1" s="4"/>
      <c r="N1" s="1"/>
    </row>
    <row r="2" spans="1:21" x14ac:dyDescent="0.2">
      <c r="A2" s="160" t="e">
        <f>'7.3'!A2</f>
        <v>#REF!</v>
      </c>
      <c r="B2" s="67"/>
      <c r="C2" s="67"/>
      <c r="D2" s="6"/>
      <c r="E2" s="6"/>
      <c r="F2" s="6"/>
      <c r="G2" s="6"/>
      <c r="I2" s="5"/>
      <c r="J2" s="5"/>
      <c r="K2" s="5"/>
      <c r="L2" s="5"/>
    </row>
    <row r="3" spans="1:21" x14ac:dyDescent="0.2">
      <c r="B3" s="67"/>
      <c r="C3" s="67"/>
      <c r="D3" s="6"/>
      <c r="E3" s="5" t="s">
        <v>126</v>
      </c>
      <c r="F3" s="6"/>
      <c r="G3" s="6"/>
      <c r="I3" s="5"/>
      <c r="J3" s="5"/>
      <c r="K3" s="5"/>
      <c r="L3" s="5"/>
    </row>
    <row r="4" spans="1:21" x14ac:dyDescent="0.2">
      <c r="B4" s="67"/>
      <c r="C4" s="67"/>
      <c r="D4" s="6"/>
      <c r="E4" s="5" t="e">
        <f>#REF!</f>
        <v>#REF!</v>
      </c>
      <c r="F4" s="6"/>
      <c r="G4" s="6"/>
      <c r="H4" s="5"/>
      <c r="I4" s="5"/>
      <c r="J4" s="5"/>
      <c r="K4" s="5"/>
      <c r="L4" s="5"/>
    </row>
    <row r="5" spans="1:21" x14ac:dyDescent="0.2">
      <c r="B5" s="66" t="s">
        <v>420</v>
      </c>
      <c r="F5" s="4"/>
      <c r="N5" s="1"/>
      <c r="O5" s="7" t="s">
        <v>8</v>
      </c>
      <c r="P5" s="8">
        <f>Q49</f>
        <v>0</v>
      </c>
      <c r="Q5" s="1" t="s">
        <v>86</v>
      </c>
    </row>
    <row r="6" spans="1:21" s="10" customFormat="1" x14ac:dyDescent="0.2">
      <c r="A6" s="668" t="s">
        <v>0</v>
      </c>
      <c r="B6" s="670" t="s">
        <v>18</v>
      </c>
      <c r="C6" s="671"/>
      <c r="D6" s="669" t="s">
        <v>6</v>
      </c>
      <c r="E6" s="669" t="s">
        <v>19</v>
      </c>
      <c r="F6" s="669" t="s">
        <v>20</v>
      </c>
      <c r="G6" s="667" t="s">
        <v>1</v>
      </c>
      <c r="H6" s="667"/>
      <c r="I6" s="667"/>
      <c r="J6" s="667"/>
      <c r="K6" s="667"/>
      <c r="L6" s="667"/>
      <c r="M6" s="667" t="s">
        <v>2</v>
      </c>
      <c r="N6" s="667"/>
      <c r="O6" s="667"/>
      <c r="P6" s="667"/>
      <c r="Q6" s="667"/>
    </row>
    <row r="7" spans="1:21" s="10" customFormat="1" ht="95.25" customHeight="1" x14ac:dyDescent="0.2">
      <c r="A7" s="668"/>
      <c r="B7" s="672"/>
      <c r="C7" s="673"/>
      <c r="D7" s="669"/>
      <c r="E7" s="669"/>
      <c r="F7" s="669"/>
      <c r="G7" s="22" t="s">
        <v>3</v>
      </c>
      <c r="H7" s="22" t="s">
        <v>21</v>
      </c>
      <c r="I7" s="22" t="s">
        <v>22</v>
      </c>
      <c r="J7" s="22" t="s">
        <v>23</v>
      </c>
      <c r="K7" s="22" t="s">
        <v>24</v>
      </c>
      <c r="L7" s="22" t="s">
        <v>25</v>
      </c>
      <c r="M7" s="22" t="s">
        <v>4</v>
      </c>
      <c r="N7" s="22" t="s">
        <v>26</v>
      </c>
      <c r="O7" s="22" t="s">
        <v>23</v>
      </c>
      <c r="P7" s="22" t="s">
        <v>24</v>
      </c>
      <c r="Q7" s="22" t="s">
        <v>27</v>
      </c>
    </row>
    <row r="8" spans="1:21" x14ac:dyDescent="0.2">
      <c r="A8" s="9">
        <v>1</v>
      </c>
      <c r="B8" s="9">
        <v>2</v>
      </c>
      <c r="C8" s="9"/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9">
        <v>16</v>
      </c>
    </row>
    <row r="9" spans="1:21" s="10" customFormat="1" ht="13.5" thickBot="1" x14ac:dyDescent="0.25">
      <c r="A9" s="120"/>
      <c r="B9" s="130"/>
      <c r="C9" s="130"/>
      <c r="D9" s="60"/>
      <c r="E9" s="60"/>
      <c r="F9" s="124"/>
      <c r="G9" s="133"/>
      <c r="H9" s="143"/>
      <c r="I9" s="12"/>
      <c r="J9" s="12"/>
      <c r="K9" s="12"/>
      <c r="L9" s="12"/>
      <c r="M9" s="12"/>
      <c r="N9" s="12"/>
      <c r="O9" s="12"/>
      <c r="P9" s="12"/>
      <c r="Q9" s="12"/>
    </row>
    <row r="10" spans="1:21" s="10" customFormat="1" ht="18.75" customHeight="1" x14ac:dyDescent="0.2">
      <c r="A10" s="120">
        <v>1</v>
      </c>
      <c r="B10" s="312" t="s">
        <v>314</v>
      </c>
      <c r="C10" s="313" t="s">
        <v>315</v>
      </c>
      <c r="D10" s="313" t="s">
        <v>16</v>
      </c>
      <c r="E10" s="60"/>
      <c r="F10" s="60">
        <v>1</v>
      </c>
      <c r="G10" s="143"/>
      <c r="H10" s="62"/>
      <c r="I10" s="12"/>
      <c r="J10" s="12"/>
      <c r="K10" s="12"/>
      <c r="L10" s="12"/>
      <c r="M10" s="12"/>
      <c r="N10" s="12"/>
      <c r="O10" s="12"/>
      <c r="P10" s="12"/>
      <c r="Q10" s="12"/>
      <c r="S10" s="11"/>
      <c r="T10" s="11"/>
      <c r="U10" s="11"/>
    </row>
    <row r="11" spans="1:21" s="10" customFormat="1" ht="15" x14ac:dyDescent="0.25">
      <c r="A11" s="120">
        <v>2</v>
      </c>
      <c r="B11" s="314" t="s">
        <v>877</v>
      </c>
      <c r="C11" s="315"/>
      <c r="D11" s="316" t="s">
        <v>436</v>
      </c>
      <c r="E11" s="60"/>
      <c r="F11" s="60">
        <v>4</v>
      </c>
      <c r="G11" s="143"/>
      <c r="H11" s="62"/>
      <c r="I11" s="12"/>
      <c r="J11" s="12"/>
      <c r="K11" s="12"/>
      <c r="L11" s="12"/>
      <c r="M11" s="12"/>
      <c r="N11" s="12"/>
      <c r="O11" s="12"/>
      <c r="P11" s="12"/>
      <c r="Q11" s="12"/>
      <c r="S11" s="11"/>
      <c r="T11" s="11"/>
      <c r="U11" s="11"/>
    </row>
    <row r="12" spans="1:21" s="10" customFormat="1" x14ac:dyDescent="0.2">
      <c r="A12" s="120">
        <v>3</v>
      </c>
      <c r="B12" s="218" t="s">
        <v>316</v>
      </c>
      <c r="C12" s="304" t="s">
        <v>317</v>
      </c>
      <c r="D12" s="304" t="s">
        <v>435</v>
      </c>
      <c r="E12" s="60"/>
      <c r="F12" s="60">
        <v>1</v>
      </c>
      <c r="G12" s="143"/>
      <c r="H12" s="62"/>
      <c r="I12" s="12"/>
      <c r="J12" s="12"/>
      <c r="K12" s="12"/>
      <c r="L12" s="12"/>
      <c r="M12" s="12"/>
      <c r="N12" s="12"/>
      <c r="O12" s="12"/>
      <c r="P12" s="12"/>
      <c r="Q12" s="12"/>
      <c r="S12" s="11"/>
      <c r="T12" s="11"/>
      <c r="U12" s="11"/>
    </row>
    <row r="13" spans="1:21" s="10" customFormat="1" x14ac:dyDescent="0.2">
      <c r="A13" s="120">
        <v>4</v>
      </c>
      <c r="B13" s="218" t="s">
        <v>318</v>
      </c>
      <c r="C13" s="304" t="s">
        <v>319</v>
      </c>
      <c r="D13" s="304" t="s">
        <v>436</v>
      </c>
      <c r="E13" s="60"/>
      <c r="F13" s="60">
        <v>3</v>
      </c>
      <c r="G13" s="143"/>
      <c r="H13" s="62"/>
      <c r="I13" s="12"/>
      <c r="J13" s="12"/>
      <c r="K13" s="12"/>
      <c r="L13" s="12"/>
      <c r="M13" s="12"/>
      <c r="N13" s="12"/>
      <c r="O13" s="12"/>
      <c r="P13" s="12"/>
      <c r="Q13" s="12"/>
      <c r="S13" s="11"/>
      <c r="T13" s="11"/>
      <c r="U13" s="11"/>
    </row>
    <row r="14" spans="1:21" s="10" customFormat="1" ht="15" x14ac:dyDescent="0.25">
      <c r="A14" s="120">
        <v>5</v>
      </c>
      <c r="B14" s="314" t="s">
        <v>320</v>
      </c>
      <c r="C14" s="315" t="s">
        <v>321</v>
      </c>
      <c r="D14" s="316" t="s">
        <v>436</v>
      </c>
      <c r="E14" s="60"/>
      <c r="F14" s="60">
        <v>2</v>
      </c>
      <c r="G14" s="143"/>
      <c r="H14" s="62"/>
      <c r="I14" s="12"/>
      <c r="J14" s="12"/>
      <c r="K14" s="12"/>
      <c r="L14" s="12"/>
      <c r="M14" s="12"/>
      <c r="N14" s="12"/>
      <c r="O14" s="12"/>
      <c r="P14" s="12"/>
      <c r="Q14" s="12"/>
      <c r="S14" s="11"/>
      <c r="T14" s="11"/>
      <c r="U14" s="11"/>
    </row>
    <row r="15" spans="1:21" s="10" customFormat="1" x14ac:dyDescent="0.2">
      <c r="A15" s="120">
        <v>6</v>
      </c>
      <c r="B15" s="218" t="s">
        <v>322</v>
      </c>
      <c r="C15" s="304" t="s">
        <v>323</v>
      </c>
      <c r="D15" s="304" t="s">
        <v>436</v>
      </c>
      <c r="E15" s="60"/>
      <c r="F15" s="60">
        <v>40</v>
      </c>
      <c r="G15" s="143"/>
      <c r="H15" s="62"/>
      <c r="I15" s="12"/>
      <c r="J15" s="12"/>
      <c r="K15" s="12"/>
      <c r="L15" s="12"/>
      <c r="M15" s="12"/>
      <c r="N15" s="12"/>
      <c r="O15" s="12"/>
      <c r="P15" s="12"/>
      <c r="Q15" s="12"/>
      <c r="S15" s="11"/>
      <c r="T15" s="11"/>
      <c r="U15" s="11"/>
    </row>
    <row r="16" spans="1:21" s="10" customFormat="1" x14ac:dyDescent="0.2">
      <c r="A16" s="120">
        <v>7</v>
      </c>
      <c r="B16" s="218" t="s">
        <v>324</v>
      </c>
      <c r="C16" s="304" t="s">
        <v>323</v>
      </c>
      <c r="D16" s="304" t="s">
        <v>436</v>
      </c>
      <c r="E16" s="60"/>
      <c r="F16" s="60">
        <v>4</v>
      </c>
      <c r="G16" s="143"/>
      <c r="H16" s="62"/>
      <c r="I16" s="12"/>
      <c r="J16" s="12"/>
      <c r="K16" s="12"/>
      <c r="L16" s="12"/>
      <c r="M16" s="12"/>
      <c r="N16" s="12"/>
      <c r="O16" s="12"/>
      <c r="P16" s="12"/>
      <c r="Q16" s="12"/>
      <c r="S16" s="11"/>
      <c r="T16" s="11"/>
      <c r="U16" s="11"/>
    </row>
    <row r="17" spans="1:21" s="10" customFormat="1" x14ac:dyDescent="0.2">
      <c r="A17" s="120">
        <v>8</v>
      </c>
      <c r="B17" s="218" t="s">
        <v>325</v>
      </c>
      <c r="C17" s="304" t="s">
        <v>326</v>
      </c>
      <c r="D17" s="304" t="s">
        <v>436</v>
      </c>
      <c r="E17" s="60"/>
      <c r="F17" s="60">
        <v>10</v>
      </c>
      <c r="G17" s="143"/>
      <c r="H17" s="62"/>
      <c r="I17" s="12"/>
      <c r="J17" s="12"/>
      <c r="K17" s="12"/>
      <c r="L17" s="12"/>
      <c r="M17" s="12"/>
      <c r="N17" s="12"/>
      <c r="O17" s="12"/>
      <c r="P17" s="12"/>
      <c r="Q17" s="12"/>
      <c r="S17" s="11"/>
      <c r="T17" s="11"/>
      <c r="U17" s="11"/>
    </row>
    <row r="18" spans="1:21" s="10" customFormat="1" x14ac:dyDescent="0.2">
      <c r="A18" s="120">
        <v>9</v>
      </c>
      <c r="B18" s="218" t="s">
        <v>327</v>
      </c>
      <c r="C18" s="304" t="s">
        <v>328</v>
      </c>
      <c r="D18" s="304" t="s">
        <v>436</v>
      </c>
      <c r="E18" s="60"/>
      <c r="F18" s="60">
        <v>51</v>
      </c>
      <c r="G18" s="143"/>
      <c r="H18" s="62"/>
      <c r="I18" s="12"/>
      <c r="J18" s="12"/>
      <c r="K18" s="12"/>
      <c r="L18" s="12"/>
      <c r="M18" s="12"/>
      <c r="N18" s="12"/>
      <c r="O18" s="12"/>
      <c r="P18" s="12"/>
      <c r="Q18" s="12"/>
      <c r="S18" s="11"/>
      <c r="T18" s="11"/>
      <c r="U18" s="11"/>
    </row>
    <row r="19" spans="1:21" s="10" customFormat="1" x14ac:dyDescent="0.2">
      <c r="A19" s="120">
        <v>10</v>
      </c>
      <c r="B19" s="218" t="s">
        <v>327</v>
      </c>
      <c r="C19" s="304">
        <v>805590</v>
      </c>
      <c r="D19" s="304" t="s">
        <v>436</v>
      </c>
      <c r="E19" s="60"/>
      <c r="F19" s="60">
        <v>2</v>
      </c>
      <c r="G19" s="143"/>
      <c r="H19" s="62"/>
      <c r="I19" s="12"/>
      <c r="J19" s="12"/>
      <c r="K19" s="12"/>
      <c r="L19" s="12"/>
      <c r="M19" s="12"/>
      <c r="N19" s="12"/>
      <c r="O19" s="12"/>
      <c r="P19" s="12"/>
      <c r="Q19" s="12"/>
      <c r="S19" s="11"/>
      <c r="T19" s="11"/>
      <c r="U19" s="11"/>
    </row>
    <row r="20" spans="1:21" s="10" customFormat="1" x14ac:dyDescent="0.2">
      <c r="A20" s="120">
        <v>11</v>
      </c>
      <c r="B20" s="317" t="s">
        <v>329</v>
      </c>
      <c r="C20" s="318" t="s">
        <v>330</v>
      </c>
      <c r="D20" s="304" t="s">
        <v>436</v>
      </c>
      <c r="E20" s="60"/>
      <c r="F20" s="60">
        <v>1</v>
      </c>
      <c r="G20" s="143"/>
      <c r="H20" s="62"/>
      <c r="I20" s="12"/>
      <c r="J20" s="12"/>
      <c r="K20" s="12"/>
      <c r="L20" s="12"/>
      <c r="M20" s="12"/>
      <c r="N20" s="12"/>
      <c r="O20" s="12"/>
      <c r="P20" s="12"/>
      <c r="Q20" s="12"/>
      <c r="S20" s="11"/>
      <c r="T20" s="11"/>
      <c r="U20" s="11"/>
    </row>
    <row r="21" spans="1:21" s="10" customFormat="1" x14ac:dyDescent="0.2">
      <c r="A21" s="120">
        <v>12</v>
      </c>
      <c r="B21" s="218" t="s">
        <v>331</v>
      </c>
      <c r="C21" s="304">
        <v>781814</v>
      </c>
      <c r="D21" s="304" t="s">
        <v>436</v>
      </c>
      <c r="E21" s="60"/>
      <c r="F21" s="60">
        <v>8</v>
      </c>
      <c r="G21" s="143"/>
      <c r="H21" s="62"/>
      <c r="I21" s="12"/>
      <c r="J21" s="12"/>
      <c r="K21" s="12"/>
      <c r="L21" s="12"/>
      <c r="M21" s="12"/>
      <c r="N21" s="12"/>
      <c r="O21" s="12"/>
      <c r="P21" s="12"/>
      <c r="Q21" s="12"/>
      <c r="S21" s="11"/>
      <c r="T21" s="11"/>
      <c r="U21" s="11"/>
    </row>
    <row r="22" spans="1:21" s="10" customFormat="1" x14ac:dyDescent="0.2">
      <c r="A22" s="120">
        <v>13</v>
      </c>
      <c r="B22" s="218" t="s">
        <v>332</v>
      </c>
      <c r="C22" s="304" t="s">
        <v>333</v>
      </c>
      <c r="D22" s="304" t="s">
        <v>436</v>
      </c>
      <c r="E22" s="60"/>
      <c r="F22" s="60">
        <v>2</v>
      </c>
      <c r="G22" s="143"/>
      <c r="H22" s="62"/>
      <c r="I22" s="12"/>
      <c r="J22" s="12"/>
      <c r="K22" s="12"/>
      <c r="L22" s="12"/>
      <c r="M22" s="12"/>
      <c r="N22" s="12"/>
      <c r="O22" s="12"/>
      <c r="P22" s="12"/>
      <c r="Q22" s="12"/>
      <c r="S22" s="11"/>
      <c r="T22" s="11"/>
      <c r="U22" s="11"/>
    </row>
    <row r="23" spans="1:21" s="10" customFormat="1" x14ac:dyDescent="0.2">
      <c r="A23" s="120">
        <v>14</v>
      </c>
      <c r="B23" s="218" t="s">
        <v>334</v>
      </c>
      <c r="C23" s="319" t="s">
        <v>335</v>
      </c>
      <c r="D23" s="304" t="s">
        <v>436</v>
      </c>
      <c r="E23" s="60"/>
      <c r="F23" s="60">
        <v>6</v>
      </c>
      <c r="G23" s="143"/>
      <c r="H23" s="62"/>
      <c r="I23" s="12"/>
      <c r="J23" s="12"/>
      <c r="K23" s="12"/>
      <c r="L23" s="12"/>
      <c r="M23" s="12"/>
      <c r="N23" s="12"/>
      <c r="O23" s="12"/>
      <c r="P23" s="12"/>
      <c r="Q23" s="12"/>
      <c r="S23" s="11"/>
      <c r="T23" s="11"/>
      <c r="U23" s="11"/>
    </row>
    <row r="24" spans="1:21" s="10" customFormat="1" x14ac:dyDescent="0.2">
      <c r="A24" s="120">
        <v>15</v>
      </c>
      <c r="B24" s="218" t="s">
        <v>336</v>
      </c>
      <c r="C24" s="304" t="s">
        <v>337</v>
      </c>
      <c r="D24" s="304" t="s">
        <v>436</v>
      </c>
      <c r="E24" s="60"/>
      <c r="F24" s="60">
        <v>5</v>
      </c>
      <c r="G24" s="143"/>
      <c r="H24" s="62"/>
      <c r="I24" s="12"/>
      <c r="J24" s="12"/>
      <c r="K24" s="12"/>
      <c r="L24" s="12"/>
      <c r="M24" s="12"/>
      <c r="N24" s="12"/>
      <c r="O24" s="12"/>
      <c r="P24" s="12"/>
      <c r="Q24" s="12"/>
      <c r="S24" s="11"/>
      <c r="T24" s="11"/>
      <c r="U24" s="11"/>
    </row>
    <row r="25" spans="1:21" s="10" customFormat="1" x14ac:dyDescent="0.2">
      <c r="A25" s="120">
        <v>16</v>
      </c>
      <c r="B25" s="218" t="s">
        <v>878</v>
      </c>
      <c r="C25" s="304"/>
      <c r="D25" s="304" t="s">
        <v>436</v>
      </c>
      <c r="E25" s="60"/>
      <c r="F25" s="60">
        <v>13</v>
      </c>
      <c r="G25" s="143"/>
      <c r="H25" s="62"/>
      <c r="I25" s="12"/>
      <c r="J25" s="12"/>
      <c r="K25" s="12"/>
      <c r="L25" s="12"/>
      <c r="M25" s="12"/>
      <c r="N25" s="12"/>
      <c r="O25" s="12"/>
      <c r="P25" s="12"/>
      <c r="Q25" s="12"/>
      <c r="S25" s="11"/>
      <c r="T25" s="11"/>
      <c r="U25" s="11"/>
    </row>
    <row r="26" spans="1:21" s="10" customFormat="1" x14ac:dyDescent="0.2">
      <c r="A26" s="120">
        <v>17</v>
      </c>
      <c r="B26" s="218" t="s">
        <v>338</v>
      </c>
      <c r="C26" s="304" t="s">
        <v>339</v>
      </c>
      <c r="D26" s="304" t="s">
        <v>436</v>
      </c>
      <c r="E26" s="60"/>
      <c r="F26" s="60">
        <v>11</v>
      </c>
      <c r="G26" s="143"/>
      <c r="H26" s="62"/>
      <c r="I26" s="12"/>
      <c r="J26" s="12"/>
      <c r="K26" s="12"/>
      <c r="L26" s="12"/>
      <c r="M26" s="12"/>
      <c r="N26" s="12"/>
      <c r="O26" s="12"/>
      <c r="P26" s="12"/>
      <c r="Q26" s="12"/>
      <c r="S26" s="11"/>
      <c r="T26" s="11"/>
      <c r="U26" s="11"/>
    </row>
    <row r="27" spans="1:21" s="10" customFormat="1" x14ac:dyDescent="0.2">
      <c r="A27" s="120">
        <v>18</v>
      </c>
      <c r="B27" s="218" t="s">
        <v>340</v>
      </c>
      <c r="C27" s="304" t="s">
        <v>341</v>
      </c>
      <c r="D27" s="304" t="s">
        <v>16</v>
      </c>
      <c r="E27" s="60"/>
      <c r="F27" s="60">
        <v>2</v>
      </c>
      <c r="G27" s="143"/>
      <c r="H27" s="62"/>
      <c r="I27" s="12"/>
      <c r="J27" s="12"/>
      <c r="K27" s="12"/>
      <c r="L27" s="12"/>
      <c r="M27" s="12"/>
      <c r="N27" s="12"/>
      <c r="O27" s="12"/>
      <c r="P27" s="12"/>
      <c r="Q27" s="12"/>
      <c r="S27" s="11"/>
      <c r="T27" s="11"/>
      <c r="U27" s="11"/>
    </row>
    <row r="28" spans="1:21" s="10" customFormat="1" ht="15" x14ac:dyDescent="0.25">
      <c r="A28" s="120">
        <v>19</v>
      </c>
      <c r="B28" s="320" t="s">
        <v>342</v>
      </c>
      <c r="C28" s="321" t="s">
        <v>343</v>
      </c>
      <c r="D28" s="321" t="s">
        <v>29</v>
      </c>
      <c r="E28" s="60"/>
      <c r="F28" s="60">
        <v>22</v>
      </c>
      <c r="G28" s="143"/>
      <c r="H28" s="62"/>
      <c r="I28" s="12"/>
      <c r="J28" s="12"/>
      <c r="K28" s="12"/>
      <c r="L28" s="12"/>
      <c r="M28" s="12"/>
      <c r="N28" s="12"/>
      <c r="O28" s="12"/>
      <c r="P28" s="12"/>
      <c r="Q28" s="12"/>
      <c r="S28" s="11"/>
      <c r="T28" s="11"/>
      <c r="U28" s="11"/>
    </row>
    <row r="29" spans="1:21" s="10" customFormat="1" ht="30" x14ac:dyDescent="0.25">
      <c r="A29" s="120">
        <v>20</v>
      </c>
      <c r="B29" s="322" t="s">
        <v>344</v>
      </c>
      <c r="C29" s="323" t="s">
        <v>345</v>
      </c>
      <c r="D29" s="321" t="s">
        <v>436</v>
      </c>
      <c r="E29" s="60"/>
      <c r="F29" s="60">
        <v>1</v>
      </c>
      <c r="G29" s="143"/>
      <c r="H29" s="62"/>
      <c r="I29" s="12"/>
      <c r="J29" s="12"/>
      <c r="K29" s="12"/>
      <c r="L29" s="12"/>
      <c r="M29" s="12"/>
      <c r="N29" s="12"/>
      <c r="O29" s="12"/>
      <c r="P29" s="12"/>
      <c r="Q29" s="12"/>
      <c r="S29" s="11"/>
      <c r="T29" s="11"/>
      <c r="U29" s="11"/>
    </row>
    <row r="30" spans="1:21" s="10" customFormat="1" ht="15" x14ac:dyDescent="0.25">
      <c r="A30" s="120">
        <v>21</v>
      </c>
      <c r="B30" s="320" t="s">
        <v>346</v>
      </c>
      <c r="C30" s="321"/>
      <c r="D30" s="321" t="s">
        <v>436</v>
      </c>
      <c r="E30" s="60"/>
      <c r="F30" s="60">
        <v>1</v>
      </c>
      <c r="G30" s="143"/>
      <c r="H30" s="62"/>
      <c r="I30" s="12"/>
      <c r="J30" s="12"/>
      <c r="K30" s="12"/>
      <c r="L30" s="12"/>
      <c r="M30" s="12"/>
      <c r="N30" s="12"/>
      <c r="O30" s="12"/>
      <c r="P30" s="12"/>
      <c r="Q30" s="12"/>
      <c r="S30" s="11"/>
      <c r="T30" s="11"/>
      <c r="U30" s="11"/>
    </row>
    <row r="31" spans="1:21" s="10" customFormat="1" ht="15" x14ac:dyDescent="0.25">
      <c r="A31" s="120">
        <v>22</v>
      </c>
      <c r="B31" s="320" t="s">
        <v>347</v>
      </c>
      <c r="C31" s="321"/>
      <c r="D31" s="321" t="s">
        <v>435</v>
      </c>
      <c r="E31" s="60"/>
      <c r="F31" s="60">
        <v>1</v>
      </c>
      <c r="G31" s="143"/>
      <c r="H31" s="62"/>
      <c r="I31" s="12"/>
      <c r="J31" s="12"/>
      <c r="K31" s="12"/>
      <c r="L31" s="12"/>
      <c r="M31" s="12"/>
      <c r="N31" s="12"/>
      <c r="O31" s="12"/>
      <c r="P31" s="12"/>
      <c r="Q31" s="12"/>
      <c r="S31" s="11"/>
      <c r="T31" s="11"/>
      <c r="U31" s="11"/>
    </row>
    <row r="32" spans="1:21" s="10" customFormat="1" ht="15" x14ac:dyDescent="0.25">
      <c r="A32" s="120">
        <v>23</v>
      </c>
      <c r="B32" s="320" t="s">
        <v>316</v>
      </c>
      <c r="C32" s="321" t="s">
        <v>317</v>
      </c>
      <c r="D32" s="321" t="s">
        <v>436</v>
      </c>
      <c r="E32" s="60"/>
      <c r="F32" s="60">
        <v>2</v>
      </c>
      <c r="G32" s="143"/>
      <c r="H32" s="62"/>
      <c r="I32" s="12"/>
      <c r="J32" s="12"/>
      <c r="K32" s="12"/>
      <c r="L32" s="12"/>
      <c r="M32" s="12"/>
      <c r="N32" s="12"/>
      <c r="O32" s="12"/>
      <c r="P32" s="12"/>
      <c r="Q32" s="12"/>
      <c r="S32" s="11"/>
      <c r="T32" s="11"/>
      <c r="U32" s="11"/>
    </row>
    <row r="33" spans="1:21" s="10" customFormat="1" ht="15" x14ac:dyDescent="0.25">
      <c r="A33" s="120">
        <v>24</v>
      </c>
      <c r="B33" s="324" t="s">
        <v>1372</v>
      </c>
      <c r="C33" s="315" t="s">
        <v>348</v>
      </c>
      <c r="D33" s="315" t="s">
        <v>29</v>
      </c>
      <c r="E33" s="60"/>
      <c r="F33" s="60">
        <v>790</v>
      </c>
      <c r="G33" s="143"/>
      <c r="H33" s="62"/>
      <c r="I33" s="12"/>
      <c r="J33" s="12"/>
      <c r="K33" s="12"/>
      <c r="L33" s="12"/>
      <c r="M33" s="12"/>
      <c r="N33" s="12"/>
      <c r="O33" s="12"/>
      <c r="P33" s="12"/>
      <c r="Q33" s="12"/>
      <c r="S33" s="11"/>
      <c r="T33" s="11"/>
      <c r="U33" s="11"/>
    </row>
    <row r="34" spans="1:21" s="10" customFormat="1" ht="15" x14ac:dyDescent="0.25">
      <c r="A34" s="120">
        <v>25</v>
      </c>
      <c r="B34" s="324" t="s">
        <v>349</v>
      </c>
      <c r="C34" s="315" t="s">
        <v>350</v>
      </c>
      <c r="D34" s="315" t="s">
        <v>29</v>
      </c>
      <c r="E34" s="60"/>
      <c r="F34" s="60">
        <v>30</v>
      </c>
      <c r="G34" s="143"/>
      <c r="H34" s="62"/>
      <c r="I34" s="12"/>
      <c r="J34" s="12"/>
      <c r="K34" s="12"/>
      <c r="L34" s="12"/>
      <c r="M34" s="12"/>
      <c r="N34" s="12"/>
      <c r="O34" s="12"/>
      <c r="P34" s="12"/>
      <c r="Q34" s="12"/>
      <c r="S34" s="11"/>
      <c r="T34" s="11"/>
      <c r="U34" s="11"/>
    </row>
    <row r="35" spans="1:21" s="10" customFormat="1" x14ac:dyDescent="0.2">
      <c r="A35" s="120">
        <v>26</v>
      </c>
      <c r="B35" s="218" t="s">
        <v>351</v>
      </c>
      <c r="C35" s="304"/>
      <c r="D35" s="304" t="s">
        <v>29</v>
      </c>
      <c r="E35" s="60"/>
      <c r="F35" s="60">
        <v>550</v>
      </c>
      <c r="G35" s="143"/>
      <c r="H35" s="62"/>
      <c r="I35" s="12"/>
      <c r="J35" s="12"/>
      <c r="K35" s="12"/>
      <c r="L35" s="12"/>
      <c r="M35" s="12"/>
      <c r="N35" s="12"/>
      <c r="O35" s="12"/>
      <c r="P35" s="12"/>
      <c r="Q35" s="12"/>
      <c r="S35" s="11"/>
      <c r="T35" s="11"/>
      <c r="U35" s="11"/>
    </row>
    <row r="36" spans="1:21" s="10" customFormat="1" x14ac:dyDescent="0.2">
      <c r="A36" s="120">
        <v>27</v>
      </c>
      <c r="B36" s="218" t="s">
        <v>352</v>
      </c>
      <c r="C36" s="304"/>
      <c r="D36" s="304" t="s">
        <v>71</v>
      </c>
      <c r="E36" s="60"/>
      <c r="F36" s="60">
        <v>8</v>
      </c>
      <c r="G36" s="143"/>
      <c r="H36" s="62"/>
      <c r="I36" s="12"/>
      <c r="J36" s="12"/>
      <c r="K36" s="12"/>
      <c r="L36" s="12"/>
      <c r="M36" s="12"/>
      <c r="N36" s="12"/>
      <c r="O36" s="12"/>
      <c r="P36" s="12"/>
      <c r="Q36" s="12"/>
      <c r="S36" s="11"/>
      <c r="T36" s="11"/>
      <c r="U36" s="11"/>
    </row>
    <row r="37" spans="1:21" s="10" customFormat="1" x14ac:dyDescent="0.2">
      <c r="A37" s="120">
        <v>28</v>
      </c>
      <c r="B37" s="218" t="s">
        <v>353</v>
      </c>
      <c r="C37" s="304"/>
      <c r="D37" s="304" t="s">
        <v>71</v>
      </c>
      <c r="E37" s="60"/>
      <c r="F37" s="60">
        <v>1</v>
      </c>
      <c r="G37" s="143"/>
      <c r="H37" s="62"/>
      <c r="I37" s="12"/>
      <c r="J37" s="12"/>
      <c r="K37" s="12"/>
      <c r="L37" s="12"/>
      <c r="M37" s="12"/>
      <c r="N37" s="12"/>
      <c r="O37" s="12"/>
      <c r="P37" s="12"/>
      <c r="Q37" s="12"/>
      <c r="S37" s="11"/>
      <c r="T37" s="11"/>
      <c r="U37" s="11"/>
    </row>
    <row r="38" spans="1:21" s="10" customFormat="1" x14ac:dyDescent="0.2">
      <c r="A38" s="120">
        <v>29</v>
      </c>
      <c r="B38" s="218" t="s">
        <v>354</v>
      </c>
      <c r="C38" s="304"/>
      <c r="D38" s="304" t="s">
        <v>71</v>
      </c>
      <c r="E38" s="60"/>
      <c r="F38" s="60">
        <v>1</v>
      </c>
      <c r="G38" s="143"/>
      <c r="H38" s="62"/>
      <c r="I38" s="12"/>
      <c r="J38" s="12"/>
      <c r="K38" s="12"/>
      <c r="L38" s="12"/>
      <c r="M38" s="12"/>
      <c r="N38" s="12"/>
      <c r="O38" s="12"/>
      <c r="P38" s="12"/>
      <c r="Q38" s="12"/>
      <c r="S38" s="11"/>
      <c r="T38" s="11"/>
      <c r="U38" s="11"/>
    </row>
    <row r="39" spans="1:21" s="10" customFormat="1" x14ac:dyDescent="0.2">
      <c r="A39" s="120">
        <v>30</v>
      </c>
      <c r="B39" s="218" t="s">
        <v>1373</v>
      </c>
      <c r="C39" s="304"/>
      <c r="D39" s="304" t="s">
        <v>355</v>
      </c>
      <c r="E39" s="60"/>
      <c r="F39" s="60">
        <v>24</v>
      </c>
      <c r="G39" s="143"/>
      <c r="H39" s="62"/>
      <c r="I39" s="12"/>
      <c r="J39" s="12"/>
      <c r="K39" s="12"/>
      <c r="L39" s="12"/>
      <c r="M39" s="12"/>
      <c r="N39" s="12"/>
      <c r="O39" s="12"/>
      <c r="P39" s="12"/>
      <c r="Q39" s="12"/>
      <c r="S39" s="11"/>
      <c r="T39" s="11"/>
      <c r="U39" s="11"/>
    </row>
    <row r="40" spans="1:21" s="10" customFormat="1" ht="15" x14ac:dyDescent="0.25">
      <c r="A40" s="120">
        <v>31</v>
      </c>
      <c r="B40" s="324" t="s">
        <v>356</v>
      </c>
      <c r="C40" s="315"/>
      <c r="D40" s="315" t="s">
        <v>16</v>
      </c>
      <c r="E40" s="60"/>
      <c r="F40" s="60">
        <v>1</v>
      </c>
      <c r="G40" s="143"/>
      <c r="H40" s="62"/>
      <c r="I40" s="12"/>
      <c r="J40" s="12"/>
      <c r="K40" s="12"/>
      <c r="L40" s="12"/>
      <c r="M40" s="12"/>
      <c r="N40" s="12"/>
      <c r="O40" s="12"/>
      <c r="P40" s="12"/>
      <c r="Q40" s="12"/>
      <c r="S40" s="11"/>
      <c r="T40" s="11"/>
      <c r="U40" s="11"/>
    </row>
    <row r="41" spans="1:21" s="10" customFormat="1" x14ac:dyDescent="0.2">
      <c r="A41" s="120">
        <v>32</v>
      </c>
      <c r="B41" s="218" t="s">
        <v>357</v>
      </c>
      <c r="C41" s="304"/>
      <c r="D41" s="304" t="s">
        <v>358</v>
      </c>
      <c r="E41" s="60"/>
      <c r="F41" s="60">
        <v>1</v>
      </c>
      <c r="G41" s="143"/>
      <c r="H41" s="62"/>
      <c r="I41" s="12"/>
      <c r="J41" s="12"/>
      <c r="K41" s="12"/>
      <c r="L41" s="12"/>
      <c r="M41" s="12"/>
      <c r="N41" s="12"/>
      <c r="O41" s="12"/>
      <c r="P41" s="12"/>
      <c r="Q41" s="12"/>
      <c r="S41" s="11"/>
      <c r="T41" s="11"/>
      <c r="U41" s="11"/>
    </row>
    <row r="42" spans="1:21" s="10" customFormat="1" ht="13.5" thickBot="1" x14ac:dyDescent="0.25">
      <c r="A42" s="120"/>
      <c r="B42" s="325"/>
      <c r="C42" s="326"/>
      <c r="D42" s="326"/>
      <c r="E42" s="60"/>
      <c r="F42" s="60"/>
      <c r="G42" s="143"/>
      <c r="H42" s="62"/>
      <c r="I42" s="12"/>
      <c r="J42" s="12"/>
      <c r="K42" s="12"/>
      <c r="L42" s="12"/>
      <c r="M42" s="12"/>
      <c r="N42" s="12"/>
      <c r="O42" s="12"/>
      <c r="P42" s="12"/>
      <c r="Q42" s="12"/>
    </row>
    <row r="43" spans="1:21" s="10" customFormat="1" x14ac:dyDescent="0.2">
      <c r="A43" s="120"/>
      <c r="B43" s="242"/>
      <c r="C43" s="130"/>
      <c r="D43" s="60"/>
      <c r="E43" s="60"/>
      <c r="F43" s="60"/>
      <c r="G43" s="143"/>
      <c r="H43" s="62"/>
      <c r="I43" s="12"/>
      <c r="J43" s="12"/>
      <c r="K43" s="12"/>
      <c r="L43" s="12"/>
      <c r="M43" s="12"/>
      <c r="N43" s="12"/>
      <c r="O43" s="12"/>
      <c r="P43" s="12"/>
      <c r="Q43" s="12"/>
    </row>
    <row r="44" spans="1:21" s="10" customFormat="1" x14ac:dyDescent="0.2">
      <c r="A44" s="120"/>
      <c r="B44" s="130"/>
      <c r="C44" s="130"/>
      <c r="D44" s="60"/>
      <c r="E44" s="60"/>
      <c r="F44" s="60"/>
      <c r="G44" s="133"/>
      <c r="H44" s="143"/>
      <c r="I44" s="12"/>
      <c r="J44" s="12"/>
      <c r="K44" s="12"/>
      <c r="L44" s="12"/>
      <c r="M44" s="12"/>
      <c r="N44" s="12"/>
      <c r="O44" s="12"/>
      <c r="P44" s="12"/>
      <c r="Q44" s="12"/>
    </row>
    <row r="45" spans="1:21" s="2" customFormat="1" x14ac:dyDescent="0.2">
      <c r="A45" s="25"/>
      <c r="B45" s="34"/>
      <c r="C45" s="34"/>
      <c r="D45" s="24" t="s">
        <v>7</v>
      </c>
      <c r="E45" s="35"/>
      <c r="F45" s="36"/>
      <c r="G45" s="36"/>
      <c r="H45" s="36"/>
      <c r="I45" s="37"/>
      <c r="J45" s="36"/>
      <c r="K45" s="37"/>
      <c r="L45" s="37"/>
      <c r="M45" s="38">
        <f>SUM(M9:M44)</f>
        <v>0</v>
      </c>
      <c r="N45" s="38">
        <f>SUM(N9:N44)</f>
        <v>0</v>
      </c>
      <c r="O45" s="38">
        <f>SUM(O9:O44)</f>
        <v>0</v>
      </c>
      <c r="P45" s="38">
        <f>SUM(P9:P44)</f>
        <v>0</v>
      </c>
      <c r="Q45" s="38">
        <f>SUM(Q9:Q44)</f>
        <v>0</v>
      </c>
      <c r="R45" s="1"/>
    </row>
    <row r="46" spans="1:21" s="10" customFormat="1" x14ac:dyDescent="0.2">
      <c r="A46" s="13"/>
      <c r="B46" s="45" t="s">
        <v>9</v>
      </c>
      <c r="C46" s="45"/>
      <c r="D46" s="46"/>
      <c r="E46" s="47"/>
      <c r="F46" s="15"/>
      <c r="G46" s="41"/>
      <c r="H46" s="42"/>
      <c r="I46" s="42"/>
      <c r="J46" s="41"/>
      <c r="K46" s="42"/>
      <c r="L46" s="48"/>
      <c r="M46" s="49">
        <f>SUM(M45:M45)</f>
        <v>0</v>
      </c>
      <c r="N46" s="49">
        <f>SUM(N45:N45)</f>
        <v>0</v>
      </c>
      <c r="O46" s="49">
        <f>SUM(O45:O45)</f>
        <v>0</v>
      </c>
      <c r="P46" s="49">
        <f>SUM(P45:P45)</f>
        <v>0</v>
      </c>
      <c r="Q46" s="49">
        <f>SUM(Q45:Q45)</f>
        <v>0</v>
      </c>
    </row>
    <row r="47" spans="1:21" s="10" customFormat="1" x14ac:dyDescent="0.2">
      <c r="A47" s="13"/>
      <c r="B47" s="39"/>
      <c r="C47" s="39"/>
      <c r="D47" s="14"/>
      <c r="E47" s="47"/>
      <c r="F47" s="15"/>
      <c r="G47" s="53"/>
      <c r="H47" s="54"/>
      <c r="I47" s="54"/>
      <c r="J47" s="53"/>
      <c r="K47" s="54"/>
      <c r="L47" s="55" t="s">
        <v>12</v>
      </c>
      <c r="M47" s="56"/>
      <c r="N47" s="57"/>
      <c r="O47" s="57"/>
      <c r="P47" s="58"/>
      <c r="Q47" s="59">
        <f>SUM(Q46:Q46)</f>
        <v>0</v>
      </c>
    </row>
    <row r="48" spans="1:21" s="10" customFormat="1" x14ac:dyDescent="0.2">
      <c r="A48" s="13"/>
      <c r="B48" s="39"/>
      <c r="C48" s="39"/>
      <c r="D48" s="14"/>
      <c r="E48" s="47"/>
      <c r="F48" s="15"/>
      <c r="G48" s="53"/>
      <c r="H48" s="54"/>
      <c r="I48" s="54"/>
      <c r="J48" s="53"/>
      <c r="K48" s="54"/>
      <c r="L48" s="55" t="s">
        <v>13</v>
      </c>
      <c r="M48" s="52"/>
      <c r="N48" s="52">
        <v>0.21</v>
      </c>
      <c r="O48" s="57"/>
      <c r="P48" s="58"/>
      <c r="Q48" s="59">
        <f>Q47*N48</f>
        <v>0</v>
      </c>
    </row>
    <row r="49" spans="1:20" s="10" customFormat="1" x14ac:dyDescent="0.2">
      <c r="A49" s="13"/>
      <c r="B49" s="39"/>
      <c r="C49" s="39"/>
      <c r="D49" s="14"/>
      <c r="E49" s="47"/>
      <c r="F49" s="15"/>
      <c r="G49" s="53"/>
      <c r="H49" s="54"/>
      <c r="I49" s="54"/>
      <c r="J49" s="53"/>
      <c r="K49" s="54"/>
      <c r="L49" s="55" t="s">
        <v>14</v>
      </c>
      <c r="M49" s="56"/>
      <c r="N49" s="57"/>
      <c r="O49" s="57"/>
      <c r="P49" s="58"/>
      <c r="Q49" s="59">
        <f>Q47+Q48</f>
        <v>0</v>
      </c>
      <c r="T49" s="61"/>
    </row>
    <row r="50" spans="1:20" x14ac:dyDescent="0.2">
      <c r="N50" s="1"/>
    </row>
  </sheetData>
  <mergeCells count="7">
    <mergeCell ref="M6:Q6"/>
    <mergeCell ref="A6:A7"/>
    <mergeCell ref="D6:D7"/>
    <mergeCell ref="E6:E7"/>
    <mergeCell ref="F6:F7"/>
    <mergeCell ref="G6:L6"/>
    <mergeCell ref="B6:C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>
    <oddFooter>Page &amp;P of &amp;N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Q55"/>
  <sheetViews>
    <sheetView view="pageBreakPreview" topLeftCell="A31" zoomScaleNormal="100" zoomScaleSheetLayoutView="100" workbookViewId="0">
      <selection activeCell="O19" sqref="O1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9.8554687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6" x14ac:dyDescent="0.2">
      <c r="A1" s="160" t="s">
        <v>418</v>
      </c>
      <c r="E1" s="4"/>
      <c r="L1" s="4"/>
      <c r="M1" s="1"/>
    </row>
    <row r="2" spans="1:16" x14ac:dyDescent="0.2">
      <c r="A2" s="160" t="e">
        <f>'7.4'!A2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16" x14ac:dyDescent="0.2">
      <c r="B3" s="67"/>
      <c r="C3" s="6"/>
      <c r="D3" s="5" t="s">
        <v>127</v>
      </c>
      <c r="E3" s="6"/>
      <c r="F3" s="6"/>
      <c r="H3" s="5"/>
      <c r="I3" s="5"/>
      <c r="J3" s="5"/>
      <c r="K3" s="5"/>
    </row>
    <row r="4" spans="1:16" x14ac:dyDescent="0.2">
      <c r="B4" s="67"/>
      <c r="C4" s="5" t="e">
        <f>#REF!</f>
        <v>#REF!</v>
      </c>
      <c r="E4" s="6"/>
      <c r="F4" s="6"/>
      <c r="G4" s="5"/>
      <c r="H4" s="5"/>
      <c r="I4" s="5"/>
      <c r="J4" s="5"/>
      <c r="K4" s="5"/>
    </row>
    <row r="5" spans="1:16" x14ac:dyDescent="0.2">
      <c r="B5" s="66" t="s">
        <v>420</v>
      </c>
      <c r="E5" s="4"/>
      <c r="M5" s="1"/>
      <c r="N5" s="7" t="s">
        <v>8</v>
      </c>
      <c r="O5" s="8">
        <f>P54</f>
        <v>0</v>
      </c>
      <c r="P5" s="1" t="s">
        <v>86</v>
      </c>
    </row>
    <row r="6" spans="1:16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6" s="10" customFormat="1" ht="96.7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6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6" s="10" customFormat="1" x14ac:dyDescent="0.2">
      <c r="A9" s="120"/>
      <c r="B9" s="130"/>
      <c r="C9" s="60"/>
      <c r="D9" s="60"/>
      <c r="E9" s="124"/>
      <c r="F9" s="12"/>
      <c r="G9" s="19"/>
      <c r="H9" s="12"/>
      <c r="I9" s="12"/>
      <c r="J9" s="12"/>
      <c r="K9" s="12"/>
      <c r="L9" s="12"/>
      <c r="M9" s="12"/>
      <c r="N9" s="12"/>
      <c r="O9" s="12"/>
      <c r="P9" s="12"/>
    </row>
    <row r="10" spans="1:16" s="10" customFormat="1" x14ac:dyDescent="0.2">
      <c r="A10" s="120">
        <v>1</v>
      </c>
      <c r="B10" s="130"/>
      <c r="C10" s="60"/>
      <c r="D10" s="60"/>
      <c r="E10" s="124"/>
      <c r="F10" s="12"/>
      <c r="G10" s="19"/>
      <c r="H10" s="12"/>
      <c r="I10" s="12"/>
      <c r="J10" s="12"/>
      <c r="K10" s="12"/>
      <c r="L10" s="12"/>
      <c r="M10" s="12"/>
      <c r="N10" s="12"/>
      <c r="O10" s="12"/>
      <c r="P10" s="12"/>
    </row>
    <row r="11" spans="1:16" s="10" customFormat="1" x14ac:dyDescent="0.2">
      <c r="A11" s="120">
        <v>2</v>
      </c>
      <c r="B11" s="335" t="s">
        <v>359</v>
      </c>
      <c r="C11" s="60"/>
      <c r="D11" s="60"/>
      <c r="E11" s="124"/>
      <c r="F11" s="143"/>
      <c r="G11" s="62"/>
      <c r="H11" s="12"/>
      <c r="I11" s="12"/>
      <c r="J11" s="12"/>
      <c r="K11" s="12"/>
      <c r="L11" s="12"/>
      <c r="M11" s="12"/>
      <c r="N11" s="12"/>
      <c r="O11" s="12"/>
      <c r="P11" s="12"/>
    </row>
    <row r="12" spans="1:16" s="10" customFormat="1" ht="14.25" x14ac:dyDescent="0.2">
      <c r="A12" s="120"/>
      <c r="B12" s="336" t="s">
        <v>360</v>
      </c>
      <c r="C12" s="343" t="s">
        <v>876</v>
      </c>
      <c r="D12" s="60"/>
      <c r="E12" s="349">
        <v>7375</v>
      </c>
      <c r="F12" s="143"/>
      <c r="G12" s="12" t="s">
        <v>1467</v>
      </c>
      <c r="H12" s="12"/>
      <c r="I12" s="12"/>
      <c r="J12" s="12"/>
      <c r="K12" s="12"/>
      <c r="L12" s="12"/>
      <c r="M12" s="12"/>
      <c r="N12" s="12"/>
      <c r="O12" s="12"/>
      <c r="P12" s="12"/>
    </row>
    <row r="13" spans="1:16" s="10" customFormat="1" x14ac:dyDescent="0.2">
      <c r="A13" s="120"/>
      <c r="B13" s="335" t="s">
        <v>361</v>
      </c>
      <c r="C13" s="344"/>
      <c r="D13" s="60"/>
      <c r="E13" s="344"/>
      <c r="F13" s="143"/>
      <c r="G13" s="12" t="s">
        <v>1467</v>
      </c>
      <c r="H13" s="12"/>
      <c r="I13" s="12"/>
      <c r="J13" s="12"/>
      <c r="K13" s="12"/>
      <c r="L13" s="12"/>
      <c r="M13" s="12"/>
      <c r="N13" s="12"/>
      <c r="O13" s="12"/>
      <c r="P13" s="12"/>
    </row>
    <row r="14" spans="1:16" s="10" customFormat="1" ht="14.25" x14ac:dyDescent="0.2">
      <c r="A14" s="120"/>
      <c r="B14" s="337" t="s">
        <v>362</v>
      </c>
      <c r="C14" s="343" t="s">
        <v>436</v>
      </c>
      <c r="D14" s="60"/>
      <c r="E14" s="350">
        <v>51</v>
      </c>
      <c r="F14" s="143"/>
      <c r="G14" s="12"/>
      <c r="H14" s="589"/>
      <c r="I14" s="589"/>
      <c r="J14" s="589"/>
      <c r="K14" s="12"/>
      <c r="L14" s="12"/>
      <c r="M14" s="12"/>
      <c r="N14" s="12"/>
      <c r="O14" s="12"/>
      <c r="P14" s="12"/>
    </row>
    <row r="15" spans="1:16" s="10" customFormat="1" ht="14.25" x14ac:dyDescent="0.2">
      <c r="A15" s="120"/>
      <c r="B15" s="337" t="s">
        <v>363</v>
      </c>
      <c r="C15" s="343" t="s">
        <v>436</v>
      </c>
      <c r="D15" s="60"/>
      <c r="E15" s="350">
        <v>26</v>
      </c>
      <c r="F15" s="143"/>
      <c r="G15" s="12"/>
      <c r="H15" s="589"/>
      <c r="I15" s="589"/>
      <c r="J15" s="589"/>
      <c r="K15" s="12"/>
      <c r="L15" s="12"/>
      <c r="M15" s="12"/>
      <c r="N15" s="12"/>
      <c r="O15" s="12"/>
      <c r="P15" s="12"/>
    </row>
    <row r="16" spans="1:16" s="10" customFormat="1" ht="14.25" x14ac:dyDescent="0.2">
      <c r="A16" s="120"/>
      <c r="B16" s="337" t="s">
        <v>364</v>
      </c>
      <c r="C16" s="343" t="s">
        <v>436</v>
      </c>
      <c r="D16" s="60"/>
      <c r="E16" s="350">
        <v>128</v>
      </c>
      <c r="F16" s="143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s="10" customFormat="1" ht="14.25" x14ac:dyDescent="0.2">
      <c r="A17" s="120"/>
      <c r="B17" s="338" t="s">
        <v>365</v>
      </c>
      <c r="C17" s="345" t="s">
        <v>439</v>
      </c>
      <c r="D17" s="60"/>
      <c r="E17" s="350">
        <v>192</v>
      </c>
      <c r="F17" s="143"/>
      <c r="G17" s="12" t="s">
        <v>1467</v>
      </c>
      <c r="H17" s="12"/>
      <c r="I17" s="12"/>
      <c r="J17" s="12"/>
      <c r="K17" s="12"/>
      <c r="L17" s="12"/>
      <c r="M17" s="12"/>
      <c r="N17" s="12"/>
      <c r="O17" s="12"/>
      <c r="P17" s="12"/>
    </row>
    <row r="18" spans="1:16" s="10" customFormat="1" ht="14.25" x14ac:dyDescent="0.2">
      <c r="A18" s="120"/>
      <c r="B18" s="338" t="s">
        <v>366</v>
      </c>
      <c r="C18" s="345" t="s">
        <v>439</v>
      </c>
      <c r="D18" s="60"/>
      <c r="E18" s="350">
        <v>160</v>
      </c>
      <c r="F18" s="143"/>
      <c r="G18" s="12" t="s">
        <v>1467</v>
      </c>
      <c r="H18" s="12"/>
      <c r="I18" s="12"/>
      <c r="J18" s="12"/>
      <c r="K18" s="12"/>
      <c r="L18" s="12"/>
      <c r="M18" s="12"/>
      <c r="N18" s="12"/>
      <c r="O18" s="12"/>
      <c r="P18" s="12"/>
    </row>
    <row r="19" spans="1:16" s="10" customFormat="1" ht="28.5" x14ac:dyDescent="0.2">
      <c r="A19" s="120"/>
      <c r="B19" s="338" t="s">
        <v>367</v>
      </c>
      <c r="C19" s="343" t="s">
        <v>436</v>
      </c>
      <c r="D19" s="60"/>
      <c r="E19" s="350">
        <v>3</v>
      </c>
      <c r="F19" s="143"/>
      <c r="G19" s="12" t="s">
        <v>1467</v>
      </c>
      <c r="H19" s="12"/>
      <c r="I19" s="12"/>
      <c r="J19" s="12"/>
      <c r="K19" s="12"/>
      <c r="L19" s="12"/>
      <c r="M19" s="12"/>
      <c r="N19" s="12"/>
      <c r="O19" s="12"/>
      <c r="P19" s="12"/>
    </row>
    <row r="20" spans="1:16" s="10" customFormat="1" ht="14.25" x14ac:dyDescent="0.2">
      <c r="A20" s="120"/>
      <c r="B20" s="337" t="s">
        <v>368</v>
      </c>
      <c r="C20" s="343" t="s">
        <v>436</v>
      </c>
      <c r="D20" s="60"/>
      <c r="E20" s="350">
        <v>8</v>
      </c>
      <c r="F20" s="143"/>
      <c r="G20" s="12" t="s">
        <v>1467</v>
      </c>
      <c r="H20" s="12"/>
      <c r="I20" s="12"/>
      <c r="J20" s="12"/>
      <c r="K20" s="12"/>
      <c r="L20" s="12"/>
      <c r="M20" s="12"/>
      <c r="N20" s="12"/>
      <c r="O20" s="12"/>
      <c r="P20" s="12"/>
    </row>
    <row r="21" spans="1:16" s="10" customFormat="1" ht="14.25" x14ac:dyDescent="0.2">
      <c r="A21" s="120"/>
      <c r="B21" s="337" t="s">
        <v>369</v>
      </c>
      <c r="C21" s="343" t="s">
        <v>436</v>
      </c>
      <c r="D21" s="60"/>
      <c r="E21" s="350">
        <v>8</v>
      </c>
      <c r="F21" s="143"/>
      <c r="G21" s="12" t="s">
        <v>1467</v>
      </c>
      <c r="H21" s="12"/>
      <c r="I21" s="12"/>
      <c r="J21" s="12"/>
      <c r="K21" s="12"/>
      <c r="L21" s="12"/>
      <c r="M21" s="12"/>
      <c r="N21" s="12"/>
      <c r="O21" s="12"/>
      <c r="P21" s="12"/>
    </row>
    <row r="22" spans="1:16" s="10" customFormat="1" ht="14.25" x14ac:dyDescent="0.2">
      <c r="A22" s="120"/>
      <c r="B22" s="338" t="s">
        <v>370</v>
      </c>
      <c r="C22" s="343" t="s">
        <v>436</v>
      </c>
      <c r="D22" s="60"/>
      <c r="E22" s="350">
        <v>3</v>
      </c>
      <c r="F22" s="143"/>
      <c r="G22" s="12" t="s">
        <v>1467</v>
      </c>
      <c r="H22" s="12"/>
      <c r="I22" s="12"/>
      <c r="J22" s="12"/>
      <c r="K22" s="12"/>
      <c r="L22" s="12"/>
      <c r="M22" s="12"/>
      <c r="N22" s="12"/>
      <c r="O22" s="12"/>
      <c r="P22" s="12"/>
    </row>
    <row r="23" spans="1:16" s="10" customFormat="1" ht="14.25" x14ac:dyDescent="0.2">
      <c r="A23" s="120"/>
      <c r="B23" s="338" t="s">
        <v>371</v>
      </c>
      <c r="C23" s="346" t="s">
        <v>435</v>
      </c>
      <c r="D23" s="60"/>
      <c r="E23" s="350">
        <v>3</v>
      </c>
      <c r="F23" s="143"/>
      <c r="G23" s="12" t="s">
        <v>1467</v>
      </c>
      <c r="H23" s="12"/>
      <c r="I23" s="12"/>
      <c r="J23" s="12"/>
      <c r="K23" s="12"/>
      <c r="L23" s="12"/>
      <c r="M23" s="12"/>
      <c r="N23" s="12"/>
      <c r="O23" s="12"/>
      <c r="P23" s="12"/>
    </row>
    <row r="24" spans="1:16" s="10" customFormat="1" ht="14.25" x14ac:dyDescent="0.2">
      <c r="A24" s="120"/>
      <c r="B24" s="337" t="s">
        <v>372</v>
      </c>
      <c r="C24" s="343" t="s">
        <v>435</v>
      </c>
      <c r="D24" s="60"/>
      <c r="E24" s="350">
        <v>3</v>
      </c>
      <c r="F24" s="143"/>
      <c r="G24" s="12" t="s">
        <v>1467</v>
      </c>
      <c r="H24" s="12"/>
      <c r="I24" s="12"/>
      <c r="J24" s="12"/>
      <c r="K24" s="12"/>
      <c r="L24" s="12"/>
      <c r="M24" s="12"/>
      <c r="N24" s="12"/>
      <c r="O24" s="12"/>
      <c r="P24" s="12"/>
    </row>
    <row r="25" spans="1:16" s="10" customFormat="1" ht="14.25" x14ac:dyDescent="0.2">
      <c r="A25" s="120"/>
      <c r="B25" s="339"/>
      <c r="C25" s="343"/>
      <c r="D25" s="60"/>
      <c r="E25" s="351"/>
      <c r="F25" s="143"/>
      <c r="G25" s="62"/>
      <c r="H25" s="12"/>
      <c r="I25" s="12"/>
      <c r="J25" s="12"/>
      <c r="K25" s="12"/>
      <c r="L25" s="12"/>
      <c r="M25" s="12"/>
      <c r="N25" s="12"/>
      <c r="O25" s="12"/>
      <c r="P25" s="12"/>
    </row>
    <row r="26" spans="1:16" s="10" customFormat="1" ht="15" x14ac:dyDescent="0.2">
      <c r="A26" s="120"/>
      <c r="B26" s="340" t="s">
        <v>906</v>
      </c>
      <c r="C26" s="347"/>
      <c r="D26" s="60"/>
      <c r="E26" s="347"/>
      <c r="F26" s="143"/>
      <c r="G26" s="62"/>
      <c r="H26" s="12"/>
      <c r="I26" s="12"/>
      <c r="J26" s="12"/>
      <c r="K26" s="12"/>
      <c r="L26" s="12"/>
      <c r="M26" s="12"/>
      <c r="N26" s="12"/>
      <c r="O26" s="12"/>
      <c r="P26" s="12"/>
    </row>
    <row r="27" spans="1:16" s="10" customFormat="1" ht="28.5" x14ac:dyDescent="0.2">
      <c r="A27" s="120"/>
      <c r="B27" s="341" t="s">
        <v>907</v>
      </c>
      <c r="C27" s="343" t="s">
        <v>29</v>
      </c>
      <c r="D27" s="60"/>
      <c r="E27" s="352">
        <v>65</v>
      </c>
      <c r="F27" s="143"/>
      <c r="G27" s="62"/>
      <c r="H27" s="12"/>
      <c r="I27" s="12"/>
      <c r="J27" s="12"/>
      <c r="K27" s="12"/>
      <c r="L27" s="12"/>
      <c r="M27" s="12"/>
      <c r="N27" s="12"/>
      <c r="O27" s="12"/>
      <c r="P27" s="12"/>
    </row>
    <row r="28" spans="1:16" s="10" customFormat="1" ht="28.5" x14ac:dyDescent="0.2">
      <c r="A28" s="120"/>
      <c r="B28" s="341" t="s">
        <v>908</v>
      </c>
      <c r="C28" s="343" t="s">
        <v>29</v>
      </c>
      <c r="D28" s="60"/>
      <c r="E28" s="352">
        <v>95</v>
      </c>
      <c r="F28" s="143"/>
      <c r="G28" s="62"/>
      <c r="H28" s="12"/>
      <c r="I28" s="12"/>
      <c r="J28" s="12"/>
      <c r="K28" s="12"/>
      <c r="L28" s="12"/>
      <c r="M28" s="12"/>
      <c r="N28" s="12"/>
      <c r="O28" s="12"/>
      <c r="P28" s="12"/>
    </row>
    <row r="29" spans="1:16" s="10" customFormat="1" ht="28.5" x14ac:dyDescent="0.2">
      <c r="A29" s="120"/>
      <c r="B29" s="341" t="s">
        <v>909</v>
      </c>
      <c r="C29" s="343" t="s">
        <v>29</v>
      </c>
      <c r="D29" s="60"/>
      <c r="E29" s="352">
        <v>100</v>
      </c>
      <c r="F29" s="143"/>
      <c r="G29" s="62"/>
      <c r="H29" s="12"/>
      <c r="I29" s="12"/>
      <c r="J29" s="12"/>
      <c r="K29" s="12"/>
      <c r="L29" s="12"/>
      <c r="M29" s="12"/>
      <c r="N29" s="12"/>
      <c r="O29" s="12"/>
      <c r="P29" s="12"/>
    </row>
    <row r="30" spans="1:16" s="10" customFormat="1" ht="14.25" x14ac:dyDescent="0.2">
      <c r="A30" s="120"/>
      <c r="B30" s="341" t="s">
        <v>910</v>
      </c>
      <c r="C30" s="343" t="s">
        <v>29</v>
      </c>
      <c r="D30" s="60"/>
      <c r="E30" s="351">
        <v>150</v>
      </c>
      <c r="F30" s="143"/>
      <c r="G30" s="62"/>
      <c r="H30" s="12"/>
      <c r="I30" s="12"/>
      <c r="J30" s="12"/>
      <c r="K30" s="12"/>
      <c r="L30" s="12"/>
      <c r="M30" s="12"/>
      <c r="N30" s="12"/>
      <c r="O30" s="12"/>
      <c r="P30" s="12"/>
    </row>
    <row r="31" spans="1:16" s="10" customFormat="1" ht="14.25" x14ac:dyDescent="0.2">
      <c r="A31" s="120"/>
      <c r="B31" s="341" t="s">
        <v>911</v>
      </c>
      <c r="C31" s="343" t="s">
        <v>29</v>
      </c>
      <c r="D31" s="60"/>
      <c r="E31" s="351">
        <v>300</v>
      </c>
      <c r="F31" s="143"/>
      <c r="G31" s="62"/>
      <c r="H31" s="12"/>
      <c r="I31" s="12"/>
      <c r="J31" s="12"/>
      <c r="K31" s="12"/>
      <c r="L31" s="12"/>
      <c r="M31" s="12"/>
      <c r="N31" s="12"/>
      <c r="O31" s="12"/>
      <c r="P31" s="12"/>
    </row>
    <row r="32" spans="1:16" s="10" customFormat="1" ht="14.25" x14ac:dyDescent="0.2">
      <c r="A32" s="120"/>
      <c r="B32" s="341" t="s">
        <v>912</v>
      </c>
      <c r="C32" s="343" t="s">
        <v>29</v>
      </c>
      <c r="D32" s="60"/>
      <c r="E32" s="351">
        <v>150</v>
      </c>
      <c r="F32" s="143"/>
      <c r="G32" s="62"/>
      <c r="H32" s="12"/>
      <c r="I32" s="12"/>
      <c r="J32" s="12"/>
      <c r="K32" s="12"/>
      <c r="L32" s="12"/>
      <c r="M32" s="12"/>
      <c r="N32" s="12"/>
      <c r="O32" s="12"/>
      <c r="P32" s="12"/>
    </row>
    <row r="33" spans="1:16" s="10" customFormat="1" ht="14.25" x14ac:dyDescent="0.2">
      <c r="A33" s="120"/>
      <c r="B33" s="341" t="s">
        <v>913</v>
      </c>
      <c r="C33" s="343" t="s">
        <v>29</v>
      </c>
      <c r="D33" s="60"/>
      <c r="E33" s="351">
        <v>40</v>
      </c>
      <c r="F33" s="143"/>
      <c r="G33" s="62"/>
      <c r="H33" s="12"/>
      <c r="I33" s="12"/>
      <c r="J33" s="12"/>
      <c r="K33" s="12"/>
      <c r="L33" s="12"/>
      <c r="M33" s="12"/>
      <c r="N33" s="12"/>
      <c r="O33" s="12"/>
      <c r="P33" s="12"/>
    </row>
    <row r="34" spans="1:16" s="10" customFormat="1" ht="28.5" x14ac:dyDescent="0.2">
      <c r="A34" s="120"/>
      <c r="B34" s="341" t="s">
        <v>914</v>
      </c>
      <c r="C34" s="343" t="s">
        <v>29</v>
      </c>
      <c r="D34" s="60"/>
      <c r="E34" s="351">
        <v>216</v>
      </c>
      <c r="F34" s="143"/>
      <c r="G34" s="62"/>
      <c r="H34" s="12"/>
      <c r="I34" s="12"/>
      <c r="J34" s="12"/>
      <c r="K34" s="12"/>
      <c r="L34" s="12"/>
      <c r="M34" s="12"/>
      <c r="N34" s="12"/>
      <c r="O34" s="12"/>
      <c r="P34" s="12"/>
    </row>
    <row r="35" spans="1:16" s="10" customFormat="1" ht="28.5" x14ac:dyDescent="0.2">
      <c r="A35" s="120"/>
      <c r="B35" s="341" t="s">
        <v>915</v>
      </c>
      <c r="C35" s="343" t="s">
        <v>29</v>
      </c>
      <c r="D35" s="60"/>
      <c r="E35" s="351">
        <v>32</v>
      </c>
      <c r="F35" s="143"/>
      <c r="G35" s="62"/>
      <c r="H35" s="12"/>
      <c r="I35" s="12"/>
      <c r="J35" s="12"/>
      <c r="K35" s="12"/>
      <c r="L35" s="12"/>
      <c r="M35" s="12"/>
      <c r="N35" s="12"/>
      <c r="O35" s="12"/>
      <c r="P35" s="12"/>
    </row>
    <row r="36" spans="1:16" s="10" customFormat="1" ht="28.5" x14ac:dyDescent="0.2">
      <c r="A36" s="120"/>
      <c r="B36" s="341" t="s">
        <v>916</v>
      </c>
      <c r="C36" s="343" t="s">
        <v>29</v>
      </c>
      <c r="D36" s="60"/>
      <c r="E36" s="351">
        <v>26</v>
      </c>
      <c r="F36" s="143"/>
      <c r="G36" s="62"/>
      <c r="H36" s="12"/>
      <c r="I36" s="12"/>
      <c r="J36" s="12"/>
      <c r="K36" s="12"/>
      <c r="L36" s="12"/>
      <c r="M36" s="12"/>
      <c r="N36" s="12"/>
      <c r="O36" s="12"/>
      <c r="P36" s="12"/>
    </row>
    <row r="37" spans="1:16" s="10" customFormat="1" ht="14.25" x14ac:dyDescent="0.2">
      <c r="A37" s="120"/>
      <c r="B37" s="341" t="s">
        <v>917</v>
      </c>
      <c r="C37" s="343" t="s">
        <v>29</v>
      </c>
      <c r="D37" s="60"/>
      <c r="E37" s="351">
        <v>35</v>
      </c>
      <c r="F37" s="143"/>
      <c r="G37" s="62"/>
      <c r="H37" s="12"/>
      <c r="I37" s="12"/>
      <c r="J37" s="12"/>
      <c r="K37" s="12"/>
      <c r="L37" s="12"/>
      <c r="M37" s="12"/>
      <c r="N37" s="12"/>
      <c r="O37" s="12"/>
      <c r="P37" s="12"/>
    </row>
    <row r="38" spans="1:16" s="10" customFormat="1" ht="14.25" x14ac:dyDescent="0.2">
      <c r="A38" s="120"/>
      <c r="B38" s="341" t="s">
        <v>918</v>
      </c>
      <c r="C38" s="343" t="s">
        <v>29</v>
      </c>
      <c r="D38" s="60"/>
      <c r="E38" s="351">
        <v>75</v>
      </c>
      <c r="F38" s="143"/>
      <c r="G38" s="62"/>
      <c r="H38" s="12"/>
      <c r="I38" s="12"/>
      <c r="J38" s="12"/>
      <c r="K38" s="12"/>
      <c r="L38" s="12"/>
      <c r="M38" s="12"/>
      <c r="N38" s="12"/>
      <c r="O38" s="12"/>
      <c r="P38" s="12"/>
    </row>
    <row r="39" spans="1:16" s="10" customFormat="1" ht="14.25" x14ac:dyDescent="0.2">
      <c r="A39" s="120"/>
      <c r="B39" s="341" t="s">
        <v>919</v>
      </c>
      <c r="C39" s="343" t="s">
        <v>29</v>
      </c>
      <c r="D39" s="60"/>
      <c r="E39" s="351">
        <v>28</v>
      </c>
      <c r="F39" s="143"/>
      <c r="G39" s="62"/>
      <c r="H39" s="12"/>
      <c r="I39" s="12"/>
      <c r="J39" s="12"/>
      <c r="K39" s="12"/>
      <c r="L39" s="12"/>
      <c r="M39" s="12"/>
      <c r="N39" s="12"/>
      <c r="O39" s="12"/>
      <c r="P39" s="12"/>
    </row>
    <row r="40" spans="1:16" s="10" customFormat="1" ht="14.25" x14ac:dyDescent="0.2">
      <c r="A40" s="120"/>
      <c r="B40" s="341" t="s">
        <v>920</v>
      </c>
      <c r="C40" s="343" t="s">
        <v>29</v>
      </c>
      <c r="D40" s="60"/>
      <c r="E40" s="351">
        <v>15</v>
      </c>
      <c r="F40" s="143"/>
      <c r="G40" s="62"/>
      <c r="H40" s="12"/>
      <c r="I40" s="12"/>
      <c r="J40" s="12"/>
      <c r="K40" s="12"/>
      <c r="L40" s="12"/>
      <c r="M40" s="12"/>
      <c r="N40" s="12"/>
      <c r="O40" s="12"/>
      <c r="P40" s="12"/>
    </row>
    <row r="41" spans="1:16" s="10" customFormat="1" ht="14.25" x14ac:dyDescent="0.2">
      <c r="A41" s="120"/>
      <c r="B41" s="341" t="s">
        <v>921</v>
      </c>
      <c r="C41" s="343" t="s">
        <v>29</v>
      </c>
      <c r="D41" s="60"/>
      <c r="E41" s="351">
        <v>8</v>
      </c>
      <c r="F41" s="143"/>
      <c r="G41" s="62"/>
      <c r="H41" s="12"/>
      <c r="I41" s="12"/>
      <c r="J41" s="12"/>
      <c r="K41" s="12"/>
      <c r="L41" s="12"/>
      <c r="M41" s="12"/>
      <c r="N41" s="12"/>
      <c r="O41" s="12"/>
      <c r="P41" s="12"/>
    </row>
    <row r="42" spans="1:16" s="10" customFormat="1" ht="14.25" x14ac:dyDescent="0.2">
      <c r="A42" s="120"/>
      <c r="B42" s="341" t="s">
        <v>922</v>
      </c>
      <c r="C42" s="343" t="s">
        <v>435</v>
      </c>
      <c r="D42" s="60"/>
      <c r="E42" s="351">
        <v>1</v>
      </c>
      <c r="F42" s="143"/>
      <c r="G42" s="62"/>
      <c r="H42" s="12"/>
      <c r="I42" s="12"/>
      <c r="J42" s="12"/>
      <c r="K42" s="12"/>
      <c r="L42" s="12"/>
      <c r="M42" s="12"/>
      <c r="N42" s="12"/>
      <c r="O42" s="12"/>
      <c r="P42" s="12"/>
    </row>
    <row r="43" spans="1:16" s="10" customFormat="1" ht="14.25" x14ac:dyDescent="0.2">
      <c r="A43" s="120"/>
      <c r="B43" s="341" t="s">
        <v>352</v>
      </c>
      <c r="C43" s="343" t="s">
        <v>435</v>
      </c>
      <c r="D43" s="60"/>
      <c r="E43" s="351">
        <v>4</v>
      </c>
      <c r="F43" s="143"/>
      <c r="G43" s="62"/>
      <c r="H43" s="12"/>
      <c r="I43" s="12"/>
      <c r="J43" s="12"/>
      <c r="K43" s="12"/>
      <c r="L43" s="12"/>
      <c r="M43" s="12"/>
      <c r="N43" s="12"/>
      <c r="O43" s="12"/>
      <c r="P43" s="12"/>
    </row>
    <row r="44" spans="1:16" s="10" customFormat="1" ht="14.25" x14ac:dyDescent="0.2">
      <c r="A44" s="120"/>
      <c r="B44" s="341" t="s">
        <v>923</v>
      </c>
      <c r="C44" s="343" t="s">
        <v>435</v>
      </c>
      <c r="D44" s="60"/>
      <c r="E44" s="351">
        <v>1</v>
      </c>
      <c r="F44" s="143"/>
      <c r="G44" s="62"/>
      <c r="H44" s="12"/>
      <c r="I44" s="12"/>
      <c r="J44" s="12"/>
      <c r="K44" s="12"/>
      <c r="L44" s="12"/>
      <c r="M44" s="12"/>
      <c r="N44" s="12"/>
      <c r="O44" s="12"/>
      <c r="P44" s="12"/>
    </row>
    <row r="45" spans="1:16" s="10" customFormat="1" ht="14.25" x14ac:dyDescent="0.2">
      <c r="A45" s="120"/>
      <c r="B45" s="341" t="s">
        <v>924</v>
      </c>
      <c r="C45" s="343" t="s">
        <v>435</v>
      </c>
      <c r="D45" s="60"/>
      <c r="E45" s="351">
        <v>5</v>
      </c>
      <c r="F45" s="143"/>
      <c r="G45" s="62"/>
      <c r="H45" s="12"/>
      <c r="I45" s="12"/>
      <c r="J45" s="12"/>
      <c r="K45" s="12"/>
      <c r="L45" s="12"/>
      <c r="M45" s="12"/>
      <c r="N45" s="12"/>
      <c r="O45" s="12"/>
      <c r="P45" s="12"/>
    </row>
    <row r="46" spans="1:16" s="10" customFormat="1" ht="15" x14ac:dyDescent="0.2">
      <c r="A46" s="120"/>
      <c r="B46" s="340" t="s">
        <v>373</v>
      </c>
      <c r="C46" s="216"/>
      <c r="D46" s="60"/>
      <c r="E46" s="351"/>
      <c r="F46" s="143"/>
      <c r="G46" s="62"/>
      <c r="H46" s="12"/>
      <c r="I46" s="12"/>
      <c r="J46" s="12"/>
      <c r="K46" s="12"/>
      <c r="L46" s="12"/>
      <c r="M46" s="12"/>
      <c r="N46" s="12"/>
      <c r="O46" s="12"/>
      <c r="P46" s="12"/>
    </row>
    <row r="47" spans="1:16" s="10" customFormat="1" ht="14.25" x14ac:dyDescent="0.2">
      <c r="A47" s="120"/>
      <c r="B47" s="341" t="s">
        <v>374</v>
      </c>
      <c r="C47" s="343" t="s">
        <v>358</v>
      </c>
      <c r="D47" s="60"/>
      <c r="E47" s="351">
        <v>1</v>
      </c>
      <c r="F47" s="143"/>
      <c r="G47" s="62"/>
      <c r="H47" s="12"/>
      <c r="I47" s="12"/>
      <c r="J47" s="12"/>
      <c r="K47" s="12"/>
      <c r="L47" s="12"/>
      <c r="M47" s="12"/>
      <c r="N47" s="12"/>
      <c r="O47" s="12"/>
      <c r="P47" s="12"/>
    </row>
    <row r="48" spans="1:16" s="10" customFormat="1" ht="15" thickBot="1" x14ac:dyDescent="0.25">
      <c r="A48" s="120"/>
      <c r="B48" s="342" t="s">
        <v>375</v>
      </c>
      <c r="C48" s="348" t="s">
        <v>358</v>
      </c>
      <c r="D48" s="60"/>
      <c r="E48" s="353">
        <v>1</v>
      </c>
      <c r="F48" s="143"/>
      <c r="G48" s="62"/>
      <c r="H48" s="12"/>
      <c r="I48" s="12"/>
      <c r="J48" s="12"/>
      <c r="K48" s="12"/>
      <c r="L48" s="12"/>
      <c r="M48" s="12"/>
      <c r="N48" s="12"/>
      <c r="O48" s="12"/>
      <c r="P48" s="12"/>
    </row>
    <row r="49" spans="1:17" x14ac:dyDescent="0.2">
      <c r="A49" s="25"/>
      <c r="B49" s="30"/>
      <c r="C49" s="31"/>
      <c r="D49" s="32"/>
      <c r="E49" s="27"/>
      <c r="F49" s="26"/>
      <c r="G49" s="33"/>
      <c r="H49" s="12"/>
      <c r="I49" s="28"/>
      <c r="J49" s="12"/>
      <c r="K49" s="29"/>
      <c r="L49" s="12"/>
      <c r="M49" s="12"/>
      <c r="N49" s="12"/>
      <c r="O49" s="12"/>
      <c r="P49" s="12"/>
    </row>
    <row r="50" spans="1:17" s="2" customFormat="1" x14ac:dyDescent="0.2">
      <c r="A50" s="25"/>
      <c r="B50" s="34"/>
      <c r="C50" s="24" t="s">
        <v>7</v>
      </c>
      <c r="D50" s="35"/>
      <c r="E50" s="36"/>
      <c r="F50" s="36"/>
      <c r="G50" s="36"/>
      <c r="H50" s="37"/>
      <c r="I50" s="36"/>
      <c r="J50" s="37"/>
      <c r="K50" s="37"/>
      <c r="L50" s="38">
        <f>SUM(L9:L49)</f>
        <v>0</v>
      </c>
      <c r="M50" s="38">
        <f>SUM(M9:M49)</f>
        <v>0</v>
      </c>
      <c r="N50" s="38">
        <f>SUM(N9:N49)</f>
        <v>0</v>
      </c>
      <c r="O50" s="38">
        <f>SUM(O9:O49)</f>
        <v>0</v>
      </c>
      <c r="P50" s="38">
        <f>SUM(P9:P49)</f>
        <v>0</v>
      </c>
      <c r="Q50" s="1"/>
    </row>
    <row r="51" spans="1:17" s="10" customFormat="1" x14ac:dyDescent="0.2">
      <c r="A51" s="13"/>
      <c r="B51" s="45" t="s">
        <v>9</v>
      </c>
      <c r="C51" s="46"/>
      <c r="D51" s="47"/>
      <c r="E51" s="15"/>
      <c r="F51" s="41"/>
      <c r="G51" s="42"/>
      <c r="H51" s="42"/>
      <c r="I51" s="41"/>
      <c r="J51" s="42"/>
      <c r="K51" s="48"/>
      <c r="L51" s="49">
        <f>SUM(L50:L50)</f>
        <v>0</v>
      </c>
      <c r="M51" s="49">
        <f>SUM(M50:M50)</f>
        <v>0</v>
      </c>
      <c r="N51" s="49">
        <f>SUM(N50:N50)</f>
        <v>0</v>
      </c>
      <c r="O51" s="49">
        <f>SUM(O50:O50)</f>
        <v>0</v>
      </c>
      <c r="P51" s="49">
        <f>SUM(P50:P50)</f>
        <v>0</v>
      </c>
    </row>
    <row r="52" spans="1:17" s="10" customFormat="1" x14ac:dyDescent="0.2">
      <c r="A52" s="13"/>
      <c r="B52" s="39"/>
      <c r="C52" s="14"/>
      <c r="D52" s="47"/>
      <c r="E52" s="15"/>
      <c r="F52" s="53"/>
      <c r="G52" s="54"/>
      <c r="H52" s="54"/>
      <c r="I52" s="53"/>
      <c r="J52" s="54"/>
      <c r="K52" s="55" t="s">
        <v>12</v>
      </c>
      <c r="L52" s="56"/>
      <c r="M52" s="57"/>
      <c r="N52" s="57"/>
      <c r="O52" s="58"/>
      <c r="P52" s="59">
        <f>SUM(P51:P51)</f>
        <v>0</v>
      </c>
    </row>
    <row r="53" spans="1:17" s="10" customFormat="1" x14ac:dyDescent="0.2">
      <c r="A53" s="13"/>
      <c r="B53" s="39"/>
      <c r="C53" s="14"/>
      <c r="D53" s="47"/>
      <c r="E53" s="15"/>
      <c r="F53" s="53"/>
      <c r="G53" s="54"/>
      <c r="H53" s="54"/>
      <c r="I53" s="53"/>
      <c r="J53" s="54"/>
      <c r="K53" s="55" t="s">
        <v>13</v>
      </c>
      <c r="L53" s="52"/>
      <c r="M53" s="52">
        <v>0.21</v>
      </c>
      <c r="N53" s="57"/>
      <c r="O53" s="58"/>
      <c r="P53" s="59">
        <f>P52*M53</f>
        <v>0</v>
      </c>
    </row>
    <row r="54" spans="1:17" s="10" customFormat="1" x14ac:dyDescent="0.2">
      <c r="A54" s="13"/>
      <c r="B54" s="39"/>
      <c r="C54" s="14"/>
      <c r="D54" s="47"/>
      <c r="E54" s="15"/>
      <c r="F54" s="53"/>
      <c r="G54" s="54"/>
      <c r="H54" s="54"/>
      <c r="I54" s="53"/>
      <c r="J54" s="54"/>
      <c r="K54" s="55" t="s">
        <v>14</v>
      </c>
      <c r="L54" s="56"/>
      <c r="M54" s="57"/>
      <c r="N54" s="57"/>
      <c r="O54" s="58"/>
      <c r="P54" s="59">
        <f>P52+P53</f>
        <v>0</v>
      </c>
    </row>
    <row r="55" spans="1:17" x14ac:dyDescent="0.2">
      <c r="M55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S28"/>
  <sheetViews>
    <sheetView view="pageBreakPreview" topLeftCell="A7" zoomScale="120" zoomScaleNormal="100" zoomScaleSheetLayoutView="120" workbookViewId="0">
      <selection activeCell="T77" sqref="T77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6" x14ac:dyDescent="0.2">
      <c r="A1" s="160" t="s">
        <v>418</v>
      </c>
      <c r="E1" s="4"/>
      <c r="L1" s="4"/>
      <c r="M1" s="1"/>
    </row>
    <row r="2" spans="1:16" x14ac:dyDescent="0.2">
      <c r="A2" s="160" t="s">
        <v>419</v>
      </c>
      <c r="B2" s="67"/>
      <c r="C2" s="6"/>
      <c r="D2" s="6"/>
      <c r="E2" s="6"/>
      <c r="F2" s="6"/>
      <c r="H2" s="5"/>
      <c r="I2" s="5"/>
      <c r="J2" s="5"/>
      <c r="K2" s="5"/>
    </row>
    <row r="3" spans="1:16" x14ac:dyDescent="0.2">
      <c r="B3" s="67"/>
      <c r="C3" s="6"/>
      <c r="D3" s="5" t="s">
        <v>91</v>
      </c>
      <c r="E3" s="6"/>
      <c r="F3" s="6"/>
      <c r="H3" s="5"/>
      <c r="I3" s="5"/>
      <c r="J3" s="5"/>
      <c r="K3" s="5"/>
    </row>
    <row r="4" spans="1:16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6" x14ac:dyDescent="0.2">
      <c r="B5" s="66" t="s">
        <v>420</v>
      </c>
      <c r="E5" s="4"/>
      <c r="M5" s="1"/>
      <c r="N5" s="7" t="s">
        <v>8</v>
      </c>
      <c r="O5" s="8">
        <f>P27</f>
        <v>0</v>
      </c>
      <c r="P5" s="1" t="s">
        <v>86</v>
      </c>
    </row>
    <row r="6" spans="1:16" x14ac:dyDescent="0.2">
      <c r="A6" s="665" t="s">
        <v>0</v>
      </c>
      <c r="B6" s="665" t="s">
        <v>18</v>
      </c>
      <c r="C6" s="666" t="s">
        <v>6</v>
      </c>
      <c r="D6" s="666" t="s">
        <v>19</v>
      </c>
      <c r="E6" s="666" t="s">
        <v>20</v>
      </c>
      <c r="F6" s="665" t="s">
        <v>1</v>
      </c>
      <c r="G6" s="665"/>
      <c r="H6" s="665"/>
      <c r="I6" s="665"/>
      <c r="J6" s="665"/>
      <c r="K6" s="665"/>
      <c r="L6" s="665" t="s">
        <v>2</v>
      </c>
      <c r="M6" s="665"/>
      <c r="N6" s="665"/>
      <c r="O6" s="665"/>
      <c r="P6" s="665"/>
    </row>
    <row r="7" spans="1:16" ht="60.75" x14ac:dyDescent="0.2">
      <c r="A7" s="665"/>
      <c r="B7" s="665"/>
      <c r="C7" s="666"/>
      <c r="D7" s="666"/>
      <c r="E7" s="666"/>
      <c r="F7" s="111" t="s">
        <v>3</v>
      </c>
      <c r="G7" s="111" t="s">
        <v>163</v>
      </c>
      <c r="H7" s="111" t="s">
        <v>164</v>
      </c>
      <c r="I7" s="111" t="s">
        <v>165</v>
      </c>
      <c r="J7" s="111" t="s">
        <v>166</v>
      </c>
      <c r="K7" s="111" t="s">
        <v>167</v>
      </c>
      <c r="L7" s="111" t="s">
        <v>4</v>
      </c>
      <c r="M7" s="111" t="s">
        <v>168</v>
      </c>
      <c r="N7" s="111" t="s">
        <v>165</v>
      </c>
      <c r="O7" s="111" t="s">
        <v>166</v>
      </c>
      <c r="P7" s="111" t="s">
        <v>169</v>
      </c>
    </row>
    <row r="8" spans="1:16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6" s="2" customFormat="1" x14ac:dyDescent="0.2">
      <c r="A9" s="25"/>
      <c r="B9" s="24"/>
      <c r="C9" s="26"/>
      <c r="D9" s="26"/>
      <c r="E9" s="27"/>
      <c r="F9" s="29"/>
      <c r="G9" s="33"/>
      <c r="H9" s="29"/>
      <c r="I9" s="29"/>
      <c r="J9" s="29"/>
      <c r="K9" s="29"/>
      <c r="L9" s="29"/>
      <c r="M9" s="29"/>
      <c r="N9" s="29"/>
      <c r="O9" s="29"/>
      <c r="P9" s="29"/>
    </row>
    <row r="10" spans="1:16" s="2" customFormat="1" x14ac:dyDescent="0.2">
      <c r="A10" s="25"/>
      <c r="B10" s="24"/>
      <c r="C10" s="26"/>
      <c r="D10" s="26"/>
      <c r="E10" s="27"/>
      <c r="F10" s="29"/>
      <c r="G10" s="33"/>
      <c r="H10" s="29"/>
      <c r="I10" s="29"/>
      <c r="J10" s="29"/>
      <c r="K10" s="29"/>
      <c r="L10" s="29"/>
      <c r="M10" s="29"/>
      <c r="N10" s="29"/>
      <c r="O10" s="29"/>
      <c r="P10" s="29"/>
    </row>
    <row r="11" spans="1:16" s="2" customFormat="1" x14ac:dyDescent="0.2">
      <c r="A11" s="25"/>
      <c r="B11" s="24"/>
      <c r="C11" s="26"/>
      <c r="D11" s="26"/>
      <c r="E11" s="27"/>
      <c r="F11" s="29"/>
      <c r="G11" s="33"/>
      <c r="H11" s="29"/>
      <c r="I11" s="29"/>
      <c r="J11" s="29"/>
      <c r="K11" s="29"/>
      <c r="L11" s="29"/>
      <c r="M11" s="29"/>
      <c r="N11" s="29"/>
      <c r="O11" s="29"/>
      <c r="P11" s="29"/>
    </row>
    <row r="12" spans="1:16" s="2" customFormat="1" x14ac:dyDescent="0.2">
      <c r="A12" s="25"/>
      <c r="B12" s="24"/>
      <c r="C12" s="26"/>
      <c r="D12" s="26"/>
      <c r="E12" s="27"/>
      <c r="F12" s="29"/>
      <c r="G12" s="33"/>
      <c r="H12" s="29"/>
      <c r="I12" s="29"/>
      <c r="J12" s="29"/>
      <c r="K12" s="29"/>
      <c r="L12" s="29"/>
      <c r="M12" s="29"/>
      <c r="N12" s="29"/>
      <c r="O12" s="29"/>
      <c r="P12" s="29"/>
    </row>
    <row r="13" spans="1:16" s="2" customFormat="1" x14ac:dyDescent="0.2">
      <c r="A13" s="25"/>
      <c r="B13" s="24"/>
      <c r="C13" s="26"/>
      <c r="D13" s="26"/>
      <c r="E13" s="27"/>
      <c r="F13" s="29"/>
      <c r="G13" s="33"/>
      <c r="H13" s="29"/>
      <c r="I13" s="29"/>
      <c r="J13" s="29"/>
      <c r="K13" s="29"/>
      <c r="L13" s="29"/>
      <c r="M13" s="29"/>
      <c r="N13" s="29"/>
      <c r="O13" s="29"/>
      <c r="P13" s="29"/>
    </row>
    <row r="14" spans="1:16" s="2" customFormat="1" x14ac:dyDescent="0.2">
      <c r="A14" s="25"/>
      <c r="B14" s="24"/>
      <c r="C14" s="26"/>
      <c r="D14" s="26"/>
      <c r="E14" s="27"/>
      <c r="F14" s="29"/>
      <c r="G14" s="33"/>
      <c r="H14" s="29"/>
      <c r="I14" s="29"/>
      <c r="J14" s="29"/>
      <c r="K14" s="29"/>
      <c r="L14" s="29"/>
      <c r="M14" s="29"/>
      <c r="N14" s="29"/>
      <c r="O14" s="29"/>
      <c r="P14" s="29"/>
    </row>
    <row r="15" spans="1:16" s="2" customFormat="1" x14ac:dyDescent="0.2">
      <c r="A15" s="25"/>
      <c r="B15" s="24"/>
      <c r="C15" s="26"/>
      <c r="D15" s="26"/>
      <c r="E15" s="27"/>
      <c r="F15" s="29"/>
      <c r="G15" s="33"/>
      <c r="H15" s="29"/>
      <c r="I15" s="29"/>
      <c r="J15" s="29"/>
      <c r="K15" s="29"/>
      <c r="L15" s="29"/>
      <c r="M15" s="29"/>
      <c r="N15" s="29"/>
      <c r="O15" s="29"/>
      <c r="P15" s="29"/>
    </row>
    <row r="16" spans="1:16" s="2" customFormat="1" x14ac:dyDescent="0.2">
      <c r="A16" s="25"/>
      <c r="B16" s="24"/>
      <c r="C16" s="26"/>
      <c r="D16" s="26"/>
      <c r="E16" s="27"/>
      <c r="F16" s="29"/>
      <c r="G16" s="33"/>
      <c r="H16" s="29"/>
      <c r="I16" s="29"/>
      <c r="J16" s="29"/>
      <c r="K16" s="29"/>
      <c r="L16" s="29"/>
      <c r="M16" s="29"/>
      <c r="N16" s="29"/>
      <c r="O16" s="29"/>
      <c r="P16" s="29"/>
    </row>
    <row r="17" spans="1:19" s="2" customFormat="1" x14ac:dyDescent="0.2">
      <c r="A17" s="25"/>
      <c r="B17" s="24"/>
      <c r="C17" s="26"/>
      <c r="D17" s="26"/>
      <c r="E17" s="27"/>
      <c r="F17" s="29"/>
      <c r="G17" s="33"/>
      <c r="H17" s="29"/>
      <c r="I17" s="29"/>
      <c r="J17" s="29"/>
      <c r="K17" s="29"/>
      <c r="L17" s="29"/>
      <c r="M17" s="29"/>
      <c r="N17" s="29"/>
      <c r="O17" s="29"/>
      <c r="P17" s="29"/>
    </row>
    <row r="18" spans="1:19" s="2" customFormat="1" x14ac:dyDescent="0.2">
      <c r="A18" s="25"/>
      <c r="B18" s="24"/>
      <c r="C18" s="26"/>
      <c r="D18" s="26"/>
      <c r="E18" s="27"/>
      <c r="F18" s="29"/>
      <c r="G18" s="33"/>
      <c r="H18" s="29"/>
      <c r="I18" s="29"/>
      <c r="J18" s="29"/>
      <c r="K18" s="29"/>
      <c r="L18" s="29"/>
      <c r="M18" s="29"/>
      <c r="N18" s="29"/>
      <c r="O18" s="29"/>
      <c r="P18" s="29"/>
    </row>
    <row r="19" spans="1:19" s="2" customFormat="1" x14ac:dyDescent="0.2">
      <c r="A19" s="25"/>
      <c r="B19" s="24"/>
      <c r="C19" s="26"/>
      <c r="D19" s="26"/>
      <c r="E19" s="27"/>
      <c r="F19" s="29"/>
      <c r="G19" s="33"/>
      <c r="H19" s="29"/>
      <c r="I19" s="29"/>
      <c r="J19" s="29"/>
      <c r="K19" s="29"/>
      <c r="L19" s="29"/>
      <c r="M19" s="29"/>
      <c r="N19" s="29"/>
      <c r="O19" s="29"/>
      <c r="P19" s="29"/>
    </row>
    <row r="20" spans="1:19" x14ac:dyDescent="0.2">
      <c r="A20" s="25"/>
      <c r="B20" s="30"/>
      <c r="C20" s="31"/>
      <c r="D20" s="32"/>
      <c r="E20" s="27"/>
      <c r="F20" s="26"/>
      <c r="G20" s="33"/>
      <c r="H20" s="29"/>
      <c r="I20" s="28"/>
      <c r="J20" s="29"/>
      <c r="K20" s="29"/>
      <c r="L20" s="29"/>
      <c r="M20" s="29"/>
      <c r="N20" s="29"/>
      <c r="O20" s="29"/>
      <c r="P20" s="29"/>
    </row>
    <row r="21" spans="1:19" s="2" customFormat="1" x14ac:dyDescent="0.2">
      <c r="A21" s="25"/>
      <c r="B21" s="34"/>
      <c r="C21" s="24" t="s">
        <v>7</v>
      </c>
      <c r="D21" s="35"/>
      <c r="E21" s="36"/>
      <c r="F21" s="36"/>
      <c r="G21" s="36"/>
      <c r="H21" s="37"/>
      <c r="I21" s="36"/>
      <c r="J21" s="37"/>
      <c r="K21" s="37"/>
      <c r="L21" s="38">
        <f>SUM(L9:L20)</f>
        <v>0</v>
      </c>
      <c r="M21" s="38">
        <f>SUM(M9:M20)</f>
        <v>0</v>
      </c>
      <c r="N21" s="38">
        <f>SUM(N9:N20)</f>
        <v>0</v>
      </c>
      <c r="O21" s="38">
        <f>SUM(O9:O20)</f>
        <v>0</v>
      </c>
      <c r="P21" s="38">
        <f>SUM(P9:P20)</f>
        <v>0</v>
      </c>
      <c r="Q21" s="1"/>
    </row>
    <row r="22" spans="1:19" x14ac:dyDescent="0.2">
      <c r="A22" s="88"/>
      <c r="B22" s="92" t="s">
        <v>9</v>
      </c>
      <c r="C22" s="93"/>
      <c r="D22" s="90"/>
      <c r="E22" s="91"/>
      <c r="F22" s="94"/>
      <c r="G22" s="95"/>
      <c r="H22" s="95"/>
      <c r="I22" s="94"/>
      <c r="J22" s="95"/>
      <c r="K22" s="96"/>
      <c r="L22" s="38">
        <f>SUM(L21:L21)</f>
        <v>0</v>
      </c>
      <c r="M22" s="38">
        <f>SUM(M21:M21)</f>
        <v>0</v>
      </c>
      <c r="N22" s="38">
        <f>SUM(N21:N21)</f>
        <v>0</v>
      </c>
      <c r="O22" s="38">
        <f>SUM(O21:O21)</f>
        <v>0</v>
      </c>
      <c r="P22" s="38">
        <f>SUM(P21:P21)</f>
        <v>0</v>
      </c>
    </row>
    <row r="23" spans="1:19" x14ac:dyDescent="0.2">
      <c r="A23" s="88"/>
      <c r="B23" s="97" t="s">
        <v>10</v>
      </c>
      <c r="C23" s="97"/>
      <c r="D23" s="98"/>
      <c r="E23" s="91"/>
      <c r="F23" s="94"/>
      <c r="G23" s="95"/>
      <c r="H23" s="95"/>
      <c r="I23" s="94"/>
      <c r="J23" s="95"/>
      <c r="K23" s="96"/>
      <c r="L23" s="99"/>
      <c r="M23" s="100"/>
      <c r="N23" s="101"/>
      <c r="O23" s="32"/>
      <c r="P23" s="102">
        <f>P22*D23</f>
        <v>0</v>
      </c>
    </row>
    <row r="24" spans="1:19" x14ac:dyDescent="0.2">
      <c r="A24" s="88"/>
      <c r="B24" s="97" t="s">
        <v>11</v>
      </c>
      <c r="C24" s="97"/>
      <c r="D24" s="98"/>
      <c r="E24" s="91"/>
      <c r="F24" s="94"/>
      <c r="G24" s="95"/>
      <c r="H24" s="95"/>
      <c r="I24" s="94"/>
      <c r="J24" s="95"/>
      <c r="K24" s="96"/>
      <c r="L24" s="99"/>
      <c r="M24" s="100"/>
      <c r="N24" s="101"/>
      <c r="O24" s="32"/>
      <c r="P24" s="102">
        <f>P22*D24</f>
        <v>0</v>
      </c>
    </row>
    <row r="25" spans="1:19" x14ac:dyDescent="0.2">
      <c r="A25" s="88"/>
      <c r="B25" s="97"/>
      <c r="C25" s="89"/>
      <c r="D25" s="90"/>
      <c r="E25" s="91"/>
      <c r="F25" s="103"/>
      <c r="G25" s="104"/>
      <c r="H25" s="104"/>
      <c r="I25" s="103"/>
      <c r="J25" s="104"/>
      <c r="K25" s="105" t="s">
        <v>12</v>
      </c>
      <c r="L25" s="106"/>
      <c r="M25" s="107"/>
      <c r="N25" s="107"/>
      <c r="O25" s="108"/>
      <c r="P25" s="109">
        <f>SUM(P22:P24)</f>
        <v>0</v>
      </c>
    </row>
    <row r="26" spans="1:19" x14ac:dyDescent="0.2">
      <c r="A26" s="88"/>
      <c r="B26" s="97"/>
      <c r="C26" s="89"/>
      <c r="D26" s="90"/>
      <c r="E26" s="91"/>
      <c r="F26" s="103"/>
      <c r="G26" s="104"/>
      <c r="H26" s="104"/>
      <c r="I26" s="103"/>
      <c r="J26" s="104"/>
      <c r="K26" s="105" t="s">
        <v>13</v>
      </c>
      <c r="L26" s="110"/>
      <c r="M26" s="110">
        <v>0.21</v>
      </c>
      <c r="N26" s="107"/>
      <c r="O26" s="108"/>
      <c r="P26" s="109">
        <f>P25*M26</f>
        <v>0</v>
      </c>
    </row>
    <row r="27" spans="1:19" x14ac:dyDescent="0.2">
      <c r="A27" s="88"/>
      <c r="B27" s="97"/>
      <c r="C27" s="89"/>
      <c r="D27" s="90"/>
      <c r="E27" s="91"/>
      <c r="F27" s="103"/>
      <c r="G27" s="104"/>
      <c r="H27" s="104"/>
      <c r="I27" s="103"/>
      <c r="J27" s="104"/>
      <c r="K27" s="105" t="s">
        <v>14</v>
      </c>
      <c r="L27" s="106"/>
      <c r="M27" s="107"/>
      <c r="N27" s="107"/>
      <c r="O27" s="108"/>
      <c r="P27" s="109">
        <f>P25+P26</f>
        <v>0</v>
      </c>
      <c r="S27" s="8"/>
    </row>
    <row r="28" spans="1:19" x14ac:dyDescent="0.2">
      <c r="M28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R87"/>
  <sheetViews>
    <sheetView view="pageBreakPreview" topLeftCell="A48" zoomScale="85" zoomScaleNormal="100" zoomScaleSheetLayoutView="85" workbookViewId="0">
      <selection activeCell="O19" sqref="O19"/>
    </sheetView>
  </sheetViews>
  <sheetFormatPr defaultColWidth="9.140625" defaultRowHeight="12.75" x14ac:dyDescent="0.2"/>
  <cols>
    <col min="1" max="1" width="3.42578125" style="3" customWidth="1"/>
    <col min="2" max="2" width="65.85546875" style="66" customWidth="1"/>
    <col min="3" max="3" width="34.42578125" style="66" customWidth="1"/>
    <col min="4" max="4" width="8.85546875" style="1" customWidth="1"/>
    <col min="5" max="5" width="6.28515625" style="1" customWidth="1"/>
    <col min="6" max="6" width="7.42578125" style="1" customWidth="1"/>
    <col min="7" max="7" width="6.85546875" style="1" bestFit="1" customWidth="1"/>
    <col min="8" max="8" width="8.28515625" style="1" customWidth="1"/>
    <col min="9" max="9" width="8.42578125" style="1" customWidth="1"/>
    <col min="10" max="10" width="9.28515625" style="1" bestFit="1" customWidth="1"/>
    <col min="11" max="11" width="9.42578125" style="1" customWidth="1"/>
    <col min="12" max="12" width="10.140625" style="1" customWidth="1"/>
    <col min="13" max="13" width="9.42578125" style="1" customWidth="1"/>
    <col min="14" max="14" width="9.7109375" style="4" customWidth="1"/>
    <col min="15" max="15" width="9.28515625" style="1" customWidth="1"/>
    <col min="16" max="16" width="8.7109375" style="1" customWidth="1"/>
    <col min="17" max="17" width="10.28515625" style="1" customWidth="1"/>
    <col min="18" max="16384" width="9.140625" style="1"/>
  </cols>
  <sheetData>
    <row r="1" spans="1:17" x14ac:dyDescent="0.2">
      <c r="A1" s="160" t="s">
        <v>418</v>
      </c>
      <c r="F1" s="4"/>
      <c r="M1" s="4"/>
      <c r="N1" s="1"/>
    </row>
    <row r="2" spans="1:17" x14ac:dyDescent="0.2">
      <c r="A2" s="160" t="e">
        <f>'7.5'!A2</f>
        <v>#REF!</v>
      </c>
      <c r="B2" s="67"/>
      <c r="C2" s="67"/>
      <c r="D2" s="6"/>
      <c r="E2" s="6"/>
      <c r="F2" s="6"/>
      <c r="G2" s="6"/>
      <c r="I2" s="5"/>
      <c r="J2" s="5"/>
      <c r="K2" s="5"/>
      <c r="L2" s="5"/>
    </row>
    <row r="3" spans="1:17" x14ac:dyDescent="0.2">
      <c r="B3" s="67"/>
      <c r="C3" s="67"/>
      <c r="D3" s="6"/>
      <c r="E3" s="5" t="s">
        <v>128</v>
      </c>
      <c r="F3" s="6"/>
      <c r="G3" s="6"/>
      <c r="I3" s="5"/>
      <c r="J3" s="5"/>
      <c r="K3" s="5"/>
      <c r="L3" s="5"/>
    </row>
    <row r="4" spans="1:17" x14ac:dyDescent="0.2">
      <c r="B4" s="67"/>
      <c r="C4" s="67"/>
      <c r="D4" s="6"/>
      <c r="E4" s="86" t="e">
        <f>#REF!</f>
        <v>#REF!</v>
      </c>
      <c r="F4" s="6"/>
      <c r="G4" s="6"/>
      <c r="H4" s="5"/>
      <c r="I4" s="5"/>
      <c r="J4" s="5"/>
      <c r="K4" s="5"/>
      <c r="L4" s="5"/>
    </row>
    <row r="5" spans="1:17" x14ac:dyDescent="0.2">
      <c r="B5" s="66" t="s">
        <v>420</v>
      </c>
      <c r="F5" s="4"/>
      <c r="N5" s="1"/>
      <c r="O5" s="7" t="s">
        <v>8</v>
      </c>
      <c r="P5" s="8">
        <f>Q86</f>
        <v>0</v>
      </c>
      <c r="Q5" s="1" t="s">
        <v>86</v>
      </c>
    </row>
    <row r="6" spans="1:17" s="10" customFormat="1" x14ac:dyDescent="0.2">
      <c r="A6" s="668" t="s">
        <v>0</v>
      </c>
      <c r="B6" s="667" t="s">
        <v>18</v>
      </c>
      <c r="C6" s="228"/>
      <c r="D6" s="669" t="s">
        <v>6</v>
      </c>
      <c r="E6" s="669" t="s">
        <v>19</v>
      </c>
      <c r="F6" s="669" t="s">
        <v>20</v>
      </c>
      <c r="G6" s="667" t="s">
        <v>1</v>
      </c>
      <c r="H6" s="667"/>
      <c r="I6" s="667"/>
      <c r="J6" s="667"/>
      <c r="K6" s="667"/>
      <c r="L6" s="667"/>
      <c r="M6" s="667" t="s">
        <v>2</v>
      </c>
      <c r="N6" s="667"/>
      <c r="O6" s="667"/>
      <c r="P6" s="667"/>
      <c r="Q6" s="667"/>
    </row>
    <row r="7" spans="1:17" s="10" customFormat="1" ht="93" customHeight="1" x14ac:dyDescent="0.2">
      <c r="A7" s="668"/>
      <c r="B7" s="667"/>
      <c r="C7" s="228"/>
      <c r="D7" s="669"/>
      <c r="E7" s="669"/>
      <c r="F7" s="669"/>
      <c r="G7" s="22" t="s">
        <v>3</v>
      </c>
      <c r="H7" s="22" t="s">
        <v>21</v>
      </c>
      <c r="I7" s="22" t="s">
        <v>22</v>
      </c>
      <c r="J7" s="22" t="s">
        <v>23</v>
      </c>
      <c r="K7" s="22" t="s">
        <v>24</v>
      </c>
      <c r="L7" s="22" t="s">
        <v>25</v>
      </c>
      <c r="M7" s="22" t="s">
        <v>4</v>
      </c>
      <c r="N7" s="22" t="s">
        <v>26</v>
      </c>
      <c r="O7" s="22" t="s">
        <v>23</v>
      </c>
      <c r="P7" s="22" t="s">
        <v>24</v>
      </c>
      <c r="Q7" s="22" t="s">
        <v>27</v>
      </c>
    </row>
    <row r="8" spans="1:17" x14ac:dyDescent="0.2">
      <c r="A8" s="9">
        <v>1</v>
      </c>
      <c r="B8" s="9">
        <v>2</v>
      </c>
      <c r="C8" s="9"/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9">
        <v>16</v>
      </c>
    </row>
    <row r="9" spans="1:17" s="10" customFormat="1" x14ac:dyDescent="0.2">
      <c r="A9" s="120"/>
      <c r="B9" s="130"/>
      <c r="C9" s="130"/>
      <c r="D9" s="60"/>
      <c r="E9" s="60"/>
      <c r="F9" s="124"/>
      <c r="G9" s="133"/>
      <c r="H9" s="19"/>
      <c r="I9" s="12"/>
      <c r="J9" s="12"/>
      <c r="K9" s="12"/>
      <c r="L9" s="12"/>
      <c r="M9" s="12"/>
      <c r="N9" s="12"/>
      <c r="O9" s="12"/>
      <c r="P9" s="12"/>
      <c r="Q9" s="12"/>
    </row>
    <row r="10" spans="1:17" s="10" customFormat="1" x14ac:dyDescent="0.2">
      <c r="A10" s="120">
        <v>1</v>
      </c>
      <c r="B10" s="354" t="s">
        <v>1364</v>
      </c>
      <c r="C10" s="304"/>
      <c r="D10" s="304" t="s">
        <v>436</v>
      </c>
      <c r="E10" s="60"/>
      <c r="F10" s="304">
        <v>1</v>
      </c>
      <c r="G10" s="143"/>
      <c r="H10" s="62"/>
      <c r="I10" s="12"/>
      <c r="J10" s="12"/>
      <c r="K10" s="12"/>
      <c r="L10" s="12"/>
      <c r="M10" s="12"/>
      <c r="N10" s="12"/>
      <c r="O10" s="12"/>
      <c r="P10" s="12"/>
      <c r="Q10" s="12"/>
    </row>
    <row r="11" spans="1:17" s="10" customFormat="1" ht="25.5" x14ac:dyDescent="0.2">
      <c r="A11" s="120">
        <v>2</v>
      </c>
      <c r="B11" s="354" t="s">
        <v>1365</v>
      </c>
      <c r="C11" s="304" t="s">
        <v>927</v>
      </c>
      <c r="D11" s="304" t="s">
        <v>436</v>
      </c>
      <c r="E11" s="60"/>
      <c r="F11" s="304">
        <v>1</v>
      </c>
      <c r="G11" s="143"/>
      <c r="H11" s="62"/>
      <c r="I11" s="12"/>
      <c r="J11" s="12"/>
      <c r="K11" s="12"/>
      <c r="L11" s="12"/>
      <c r="M11" s="12"/>
      <c r="N11" s="12"/>
      <c r="O11" s="12"/>
      <c r="P11" s="12"/>
      <c r="Q11" s="12"/>
    </row>
    <row r="12" spans="1:17" s="10" customFormat="1" x14ac:dyDescent="0.2">
      <c r="A12" s="120">
        <v>3</v>
      </c>
      <c r="B12" s="354" t="s">
        <v>1366</v>
      </c>
      <c r="C12" s="304"/>
      <c r="D12" s="304"/>
      <c r="E12" s="60"/>
      <c r="F12" s="304"/>
      <c r="G12" s="143"/>
      <c r="H12" s="62"/>
      <c r="I12" s="12"/>
      <c r="J12" s="12"/>
      <c r="K12" s="12"/>
      <c r="L12" s="12"/>
      <c r="M12" s="12"/>
      <c r="N12" s="12"/>
      <c r="O12" s="12"/>
      <c r="P12" s="12"/>
      <c r="Q12" s="12"/>
    </row>
    <row r="13" spans="1:17" s="10" customFormat="1" ht="25.5" x14ac:dyDescent="0.2">
      <c r="A13" s="120">
        <v>4</v>
      </c>
      <c r="B13" s="354" t="s">
        <v>1367</v>
      </c>
      <c r="C13" s="304" t="s">
        <v>928</v>
      </c>
      <c r="D13" s="304" t="s">
        <v>436</v>
      </c>
      <c r="E13" s="60"/>
      <c r="F13" s="304">
        <v>1</v>
      </c>
      <c r="G13" s="143"/>
      <c r="H13" s="62"/>
      <c r="I13" s="12"/>
      <c r="J13" s="12"/>
      <c r="K13" s="12"/>
      <c r="L13" s="12"/>
      <c r="M13" s="12"/>
      <c r="N13" s="12"/>
      <c r="O13" s="12"/>
      <c r="P13" s="12"/>
      <c r="Q13" s="12"/>
    </row>
    <row r="14" spans="1:17" s="10" customFormat="1" x14ac:dyDescent="0.2">
      <c r="A14" s="120">
        <v>5</v>
      </c>
      <c r="B14" s="354" t="s">
        <v>376</v>
      </c>
      <c r="C14" s="304" t="s">
        <v>929</v>
      </c>
      <c r="D14" s="304" t="s">
        <v>436</v>
      </c>
      <c r="E14" s="60"/>
      <c r="F14" s="304">
        <v>1</v>
      </c>
      <c r="G14" s="143"/>
      <c r="H14" s="62"/>
      <c r="I14" s="12"/>
      <c r="J14" s="12"/>
      <c r="K14" s="12"/>
      <c r="L14" s="12"/>
      <c r="M14" s="12"/>
      <c r="N14" s="12"/>
      <c r="O14" s="12"/>
      <c r="P14" s="12"/>
      <c r="Q14" s="12"/>
    </row>
    <row r="15" spans="1:17" s="10" customFormat="1" x14ac:dyDescent="0.2">
      <c r="A15" s="120">
        <v>6</v>
      </c>
      <c r="B15" s="354" t="s">
        <v>377</v>
      </c>
      <c r="C15" s="304" t="s">
        <v>930</v>
      </c>
      <c r="D15" s="304" t="s">
        <v>436</v>
      </c>
      <c r="E15" s="60"/>
      <c r="F15" s="304">
        <v>1</v>
      </c>
      <c r="G15" s="143"/>
      <c r="H15" s="62"/>
      <c r="I15" s="12"/>
      <c r="J15" s="12"/>
      <c r="K15" s="12"/>
      <c r="L15" s="12"/>
      <c r="M15" s="12"/>
      <c r="N15" s="12"/>
      <c r="O15" s="12"/>
      <c r="P15" s="12"/>
      <c r="Q15" s="12"/>
    </row>
    <row r="16" spans="1:17" s="10" customFormat="1" x14ac:dyDescent="0.2">
      <c r="A16" s="120">
        <v>7</v>
      </c>
      <c r="B16" s="354" t="s">
        <v>378</v>
      </c>
      <c r="C16" s="304" t="s">
        <v>931</v>
      </c>
      <c r="D16" s="304" t="s">
        <v>436</v>
      </c>
      <c r="E16" s="60"/>
      <c r="F16" s="304">
        <v>2</v>
      </c>
      <c r="G16" s="143"/>
      <c r="H16" s="62"/>
      <c r="I16" s="12"/>
      <c r="J16" s="12"/>
      <c r="K16" s="12"/>
      <c r="L16" s="12"/>
      <c r="M16" s="12"/>
      <c r="N16" s="12"/>
      <c r="O16" s="12"/>
      <c r="P16" s="12"/>
      <c r="Q16" s="12"/>
    </row>
    <row r="17" spans="1:17" s="10" customFormat="1" x14ac:dyDescent="0.2">
      <c r="A17" s="120">
        <v>8</v>
      </c>
      <c r="B17" s="354" t="s">
        <v>379</v>
      </c>
      <c r="C17" s="304" t="s">
        <v>932</v>
      </c>
      <c r="D17" s="304" t="s">
        <v>436</v>
      </c>
      <c r="E17" s="60"/>
      <c r="F17" s="304">
        <v>18</v>
      </c>
      <c r="G17" s="143"/>
      <c r="H17" s="62"/>
      <c r="I17" s="12"/>
      <c r="J17" s="12"/>
      <c r="K17" s="12"/>
      <c r="L17" s="12"/>
      <c r="M17" s="12"/>
      <c r="N17" s="12"/>
      <c r="O17" s="12"/>
      <c r="P17" s="12"/>
      <c r="Q17" s="12"/>
    </row>
    <row r="18" spans="1:17" s="10" customFormat="1" x14ac:dyDescent="0.2">
      <c r="A18" s="120">
        <v>9</v>
      </c>
      <c r="B18" s="354" t="s">
        <v>380</v>
      </c>
      <c r="C18" s="304"/>
      <c r="D18" s="304" t="s">
        <v>436</v>
      </c>
      <c r="E18" s="60"/>
      <c r="F18" s="304">
        <v>1</v>
      </c>
      <c r="G18" s="143"/>
      <c r="H18" s="62"/>
      <c r="I18" s="12"/>
      <c r="J18" s="12"/>
      <c r="K18" s="12"/>
      <c r="L18" s="12"/>
      <c r="M18" s="12"/>
      <c r="N18" s="12"/>
      <c r="O18" s="12"/>
      <c r="P18" s="12"/>
      <c r="Q18" s="12"/>
    </row>
    <row r="19" spans="1:17" s="10" customFormat="1" ht="13.5" customHeight="1" x14ac:dyDescent="0.2">
      <c r="A19" s="120">
        <v>10</v>
      </c>
      <c r="B19" s="354" t="s">
        <v>953</v>
      </c>
      <c r="C19" s="304" t="s">
        <v>933</v>
      </c>
      <c r="D19" s="304" t="s">
        <v>436</v>
      </c>
      <c r="E19" s="60"/>
      <c r="F19" s="304">
        <v>1</v>
      </c>
      <c r="G19" s="143"/>
      <c r="H19" s="62"/>
      <c r="I19" s="12"/>
      <c r="J19" s="12"/>
      <c r="K19" s="12"/>
      <c r="L19" s="12"/>
      <c r="M19" s="12"/>
      <c r="N19" s="12"/>
      <c r="O19" s="12"/>
      <c r="P19" s="12"/>
      <c r="Q19" s="12"/>
    </row>
    <row r="20" spans="1:17" s="10" customFormat="1" ht="13.5" customHeight="1" x14ac:dyDescent="0.2">
      <c r="A20" s="120">
        <v>11</v>
      </c>
      <c r="B20" s="354" t="s">
        <v>381</v>
      </c>
      <c r="C20" s="304" t="s">
        <v>934</v>
      </c>
      <c r="D20" s="304" t="s">
        <v>436</v>
      </c>
      <c r="E20" s="60"/>
      <c r="F20" s="304">
        <v>1</v>
      </c>
      <c r="G20" s="143"/>
      <c r="H20" s="12" t="s">
        <v>1464</v>
      </c>
      <c r="I20" s="12">
        <v>0</v>
      </c>
      <c r="J20" s="12">
        <v>0</v>
      </c>
      <c r="K20" s="12">
        <v>0</v>
      </c>
      <c r="L20" s="12"/>
      <c r="M20" s="12"/>
      <c r="N20" s="12"/>
      <c r="O20" s="12"/>
      <c r="P20" s="12"/>
      <c r="Q20" s="12"/>
    </row>
    <row r="21" spans="1:17" s="10" customFormat="1" x14ac:dyDescent="0.2">
      <c r="A21" s="120">
        <v>12</v>
      </c>
      <c r="B21" s="354" t="s">
        <v>954</v>
      </c>
      <c r="C21" s="304" t="s">
        <v>935</v>
      </c>
      <c r="D21" s="304" t="s">
        <v>436</v>
      </c>
      <c r="E21" s="60"/>
      <c r="F21" s="304">
        <v>1</v>
      </c>
      <c r="G21" s="143"/>
      <c r="H21" s="12" t="s">
        <v>1464</v>
      </c>
      <c r="I21" s="12">
        <v>0</v>
      </c>
      <c r="J21" s="12">
        <v>0</v>
      </c>
      <c r="K21" s="12">
        <v>0</v>
      </c>
      <c r="L21" s="12"/>
      <c r="M21" s="12"/>
      <c r="N21" s="12"/>
      <c r="O21" s="12"/>
      <c r="P21" s="12"/>
      <c r="Q21" s="12"/>
    </row>
    <row r="22" spans="1:17" s="10" customFormat="1" x14ac:dyDescent="0.2">
      <c r="A22" s="120">
        <v>13</v>
      </c>
      <c r="B22" s="354" t="s">
        <v>955</v>
      </c>
      <c r="C22" s="304" t="s">
        <v>936</v>
      </c>
      <c r="D22" s="304" t="s">
        <v>436</v>
      </c>
      <c r="E22" s="60"/>
      <c r="F22" s="304">
        <v>1</v>
      </c>
      <c r="G22" s="143"/>
      <c r="H22" s="12" t="s">
        <v>1464</v>
      </c>
      <c r="I22" s="12">
        <v>0</v>
      </c>
      <c r="J22" s="12">
        <v>0</v>
      </c>
      <c r="K22" s="12">
        <v>0</v>
      </c>
      <c r="L22" s="12"/>
      <c r="M22" s="12"/>
      <c r="N22" s="12"/>
      <c r="O22" s="12"/>
      <c r="P22" s="12"/>
      <c r="Q22" s="12"/>
    </row>
    <row r="23" spans="1:17" s="10" customFormat="1" x14ac:dyDescent="0.2">
      <c r="A23" s="120">
        <v>14</v>
      </c>
      <c r="B23" s="354" t="s">
        <v>956</v>
      </c>
      <c r="C23" s="304" t="s">
        <v>937</v>
      </c>
      <c r="D23" s="304" t="s">
        <v>436</v>
      </c>
      <c r="E23" s="60"/>
      <c r="F23" s="304">
        <v>1</v>
      </c>
      <c r="G23" s="143"/>
      <c r="H23" s="12" t="s">
        <v>1464</v>
      </c>
      <c r="I23" s="12">
        <v>0</v>
      </c>
      <c r="J23" s="12">
        <v>0</v>
      </c>
      <c r="K23" s="12">
        <v>0</v>
      </c>
      <c r="L23" s="12"/>
      <c r="M23" s="12"/>
      <c r="N23" s="12"/>
      <c r="O23" s="12"/>
      <c r="P23" s="12"/>
      <c r="Q23" s="12"/>
    </row>
    <row r="24" spans="1:17" s="10" customFormat="1" x14ac:dyDescent="0.2">
      <c r="A24" s="120">
        <v>15</v>
      </c>
      <c r="B24" s="354" t="s">
        <v>957</v>
      </c>
      <c r="C24" s="304" t="s">
        <v>938</v>
      </c>
      <c r="D24" s="304" t="s">
        <v>436</v>
      </c>
      <c r="E24" s="60"/>
      <c r="F24" s="304">
        <v>1</v>
      </c>
      <c r="G24" s="143"/>
      <c r="H24" s="12" t="s">
        <v>1464</v>
      </c>
      <c r="I24" s="12">
        <v>0</v>
      </c>
      <c r="J24" s="12">
        <v>0</v>
      </c>
      <c r="K24" s="12">
        <v>0</v>
      </c>
      <c r="L24" s="12"/>
      <c r="M24" s="12"/>
      <c r="N24" s="12"/>
      <c r="O24" s="12"/>
      <c r="P24" s="12"/>
      <c r="Q24" s="12"/>
    </row>
    <row r="25" spans="1:17" s="10" customFormat="1" x14ac:dyDescent="0.2">
      <c r="A25" s="120">
        <v>16</v>
      </c>
      <c r="B25" s="354" t="s">
        <v>925</v>
      </c>
      <c r="C25" s="304" t="s">
        <v>939</v>
      </c>
      <c r="D25" s="304" t="s">
        <v>436</v>
      </c>
      <c r="E25" s="60"/>
      <c r="F25" s="304">
        <v>1</v>
      </c>
      <c r="G25" s="143"/>
      <c r="H25" s="12" t="s">
        <v>1464</v>
      </c>
      <c r="I25" s="12">
        <v>0</v>
      </c>
      <c r="J25" s="12">
        <v>0</v>
      </c>
      <c r="K25" s="12">
        <v>0</v>
      </c>
      <c r="L25" s="12"/>
      <c r="M25" s="12"/>
      <c r="N25" s="12"/>
      <c r="O25" s="12"/>
      <c r="P25" s="12"/>
      <c r="Q25" s="12"/>
    </row>
    <row r="26" spans="1:17" s="10" customFormat="1" x14ac:dyDescent="0.2">
      <c r="A26" s="120">
        <v>17</v>
      </c>
      <c r="B26" s="354" t="s">
        <v>958</v>
      </c>
      <c r="C26" s="304" t="s">
        <v>940</v>
      </c>
      <c r="D26" s="304" t="s">
        <v>436</v>
      </c>
      <c r="E26" s="60"/>
      <c r="F26" s="304">
        <v>3</v>
      </c>
      <c r="G26" s="143"/>
      <c r="H26" s="12" t="s">
        <v>1464</v>
      </c>
      <c r="I26" s="12">
        <v>0</v>
      </c>
      <c r="J26" s="12">
        <v>0</v>
      </c>
      <c r="K26" s="12">
        <v>0</v>
      </c>
      <c r="L26" s="12"/>
      <c r="M26" s="12"/>
      <c r="N26" s="12"/>
      <c r="O26" s="12"/>
      <c r="P26" s="12"/>
      <c r="Q26" s="12"/>
    </row>
    <row r="27" spans="1:17" s="10" customFormat="1" x14ac:dyDescent="0.2">
      <c r="A27" s="120">
        <v>18</v>
      </c>
      <c r="B27" s="354" t="s">
        <v>959</v>
      </c>
      <c r="C27" s="304" t="s">
        <v>941</v>
      </c>
      <c r="D27" s="304" t="s">
        <v>436</v>
      </c>
      <c r="E27" s="60"/>
      <c r="F27" s="304">
        <v>1</v>
      </c>
      <c r="G27" s="143"/>
      <c r="H27" s="62"/>
      <c r="I27" s="12"/>
      <c r="J27" s="12"/>
      <c r="K27" s="12"/>
      <c r="L27" s="12"/>
      <c r="M27" s="12"/>
      <c r="N27" s="12"/>
      <c r="O27" s="12"/>
      <c r="P27" s="12"/>
      <c r="Q27" s="12"/>
    </row>
    <row r="28" spans="1:17" s="10" customFormat="1" x14ac:dyDescent="0.2">
      <c r="A28" s="120">
        <v>19</v>
      </c>
      <c r="B28" s="354" t="s">
        <v>960</v>
      </c>
      <c r="C28" s="304" t="s">
        <v>942</v>
      </c>
      <c r="D28" s="304" t="s">
        <v>436</v>
      </c>
      <c r="E28" s="60"/>
      <c r="F28" s="304">
        <v>1</v>
      </c>
      <c r="G28" s="143"/>
      <c r="H28" s="62"/>
      <c r="I28" s="12"/>
      <c r="J28" s="12"/>
      <c r="K28" s="12"/>
      <c r="L28" s="12"/>
      <c r="M28" s="12"/>
      <c r="N28" s="12"/>
      <c r="O28" s="12"/>
      <c r="P28" s="12"/>
      <c r="Q28" s="12"/>
    </row>
    <row r="29" spans="1:17" s="10" customFormat="1" x14ac:dyDescent="0.2">
      <c r="A29" s="120">
        <v>20</v>
      </c>
      <c r="B29" s="354" t="s">
        <v>961</v>
      </c>
      <c r="C29" s="304" t="s">
        <v>943</v>
      </c>
      <c r="D29" s="304" t="s">
        <v>436</v>
      </c>
      <c r="E29" s="60"/>
      <c r="F29" s="304">
        <v>3</v>
      </c>
      <c r="G29" s="143"/>
      <c r="H29" s="62"/>
      <c r="I29" s="12"/>
      <c r="J29" s="12"/>
      <c r="K29" s="12"/>
      <c r="L29" s="12"/>
      <c r="M29" s="12"/>
      <c r="N29" s="12"/>
      <c r="O29" s="12"/>
      <c r="P29" s="12"/>
      <c r="Q29" s="12"/>
    </row>
    <row r="30" spans="1:17" s="10" customFormat="1" x14ac:dyDescent="0.2">
      <c r="A30" s="120">
        <v>21</v>
      </c>
      <c r="B30" s="354" t="s">
        <v>962</v>
      </c>
      <c r="C30" s="304" t="s">
        <v>944</v>
      </c>
      <c r="D30" s="304" t="s">
        <v>436</v>
      </c>
      <c r="E30" s="60"/>
      <c r="F30" s="304">
        <v>1</v>
      </c>
      <c r="G30" s="143"/>
      <c r="H30" s="62"/>
      <c r="I30" s="12"/>
      <c r="J30" s="12"/>
      <c r="K30" s="12"/>
      <c r="L30" s="12"/>
      <c r="M30" s="12"/>
      <c r="N30" s="12"/>
      <c r="O30" s="12"/>
      <c r="P30" s="12"/>
      <c r="Q30" s="12"/>
    </row>
    <row r="31" spans="1:17" s="10" customFormat="1" x14ac:dyDescent="0.2">
      <c r="A31" s="120">
        <v>22</v>
      </c>
      <c r="B31" s="354" t="s">
        <v>963</v>
      </c>
      <c r="C31" s="304" t="s">
        <v>945</v>
      </c>
      <c r="D31" s="304" t="s">
        <v>436</v>
      </c>
      <c r="E31" s="60"/>
      <c r="F31" s="304">
        <v>2</v>
      </c>
      <c r="G31" s="143"/>
      <c r="H31" s="62"/>
      <c r="I31" s="12"/>
      <c r="J31" s="12"/>
      <c r="K31" s="12"/>
      <c r="L31" s="12"/>
      <c r="M31" s="12"/>
      <c r="N31" s="12"/>
      <c r="O31" s="12"/>
      <c r="P31" s="12"/>
      <c r="Q31" s="12"/>
    </row>
    <row r="32" spans="1:17" s="10" customFormat="1" x14ac:dyDescent="0.2">
      <c r="A32" s="120">
        <v>23</v>
      </c>
      <c r="B32" s="354" t="s">
        <v>964</v>
      </c>
      <c r="C32" s="304" t="s">
        <v>946</v>
      </c>
      <c r="D32" s="304" t="s">
        <v>436</v>
      </c>
      <c r="E32" s="60"/>
      <c r="F32" s="304">
        <v>1</v>
      </c>
      <c r="G32" s="143"/>
      <c r="H32" s="62"/>
      <c r="I32" s="12"/>
      <c r="J32" s="12"/>
      <c r="K32" s="12"/>
      <c r="L32" s="12"/>
      <c r="M32" s="12"/>
      <c r="N32" s="12"/>
      <c r="O32" s="12"/>
      <c r="P32" s="12"/>
      <c r="Q32" s="12"/>
    </row>
    <row r="33" spans="1:17" s="10" customFormat="1" x14ac:dyDescent="0.2">
      <c r="A33" s="120">
        <v>24</v>
      </c>
      <c r="B33" s="354" t="s">
        <v>382</v>
      </c>
      <c r="C33" s="304" t="s">
        <v>947</v>
      </c>
      <c r="D33" s="304" t="s">
        <v>436</v>
      </c>
      <c r="E33" s="60"/>
      <c r="F33" s="304">
        <v>8</v>
      </c>
      <c r="G33" s="143"/>
      <c r="H33" s="12" t="s">
        <v>1465</v>
      </c>
      <c r="I33" s="12">
        <v>0</v>
      </c>
      <c r="J33" s="12">
        <v>0</v>
      </c>
      <c r="K33" s="12">
        <v>0</v>
      </c>
      <c r="L33" s="12"/>
      <c r="M33" s="12"/>
      <c r="N33" s="12"/>
      <c r="O33" s="12"/>
      <c r="P33" s="12"/>
      <c r="Q33" s="12"/>
    </row>
    <row r="34" spans="1:17" s="10" customFormat="1" x14ac:dyDescent="0.2">
      <c r="A34" s="120">
        <v>25</v>
      </c>
      <c r="B34" s="354" t="s">
        <v>383</v>
      </c>
      <c r="C34" s="304" t="s">
        <v>948</v>
      </c>
      <c r="D34" s="304" t="s">
        <v>436</v>
      </c>
      <c r="E34" s="60"/>
      <c r="F34" s="304">
        <v>1</v>
      </c>
      <c r="G34" s="143"/>
      <c r="H34" s="12" t="s">
        <v>1464</v>
      </c>
      <c r="I34" s="12">
        <v>0</v>
      </c>
      <c r="J34" s="12">
        <v>0</v>
      </c>
      <c r="K34" s="12">
        <v>0</v>
      </c>
      <c r="L34" s="12"/>
      <c r="M34" s="12"/>
      <c r="N34" s="12"/>
      <c r="O34" s="12"/>
      <c r="P34" s="12"/>
      <c r="Q34" s="12"/>
    </row>
    <row r="35" spans="1:17" s="10" customFormat="1" x14ac:dyDescent="0.2">
      <c r="A35" s="120">
        <v>26</v>
      </c>
      <c r="B35" s="354" t="s">
        <v>384</v>
      </c>
      <c r="C35" s="304" t="s">
        <v>949</v>
      </c>
      <c r="D35" s="304" t="s">
        <v>436</v>
      </c>
      <c r="E35" s="60"/>
      <c r="F35" s="304">
        <v>6</v>
      </c>
      <c r="G35" s="143"/>
      <c r="H35" s="12" t="s">
        <v>1464</v>
      </c>
      <c r="I35" s="12">
        <v>0</v>
      </c>
      <c r="J35" s="12">
        <v>0</v>
      </c>
      <c r="K35" s="12">
        <v>0</v>
      </c>
      <c r="L35" s="12"/>
      <c r="M35" s="12"/>
      <c r="N35" s="12"/>
      <c r="O35" s="12"/>
      <c r="P35" s="12"/>
      <c r="Q35" s="12"/>
    </row>
    <row r="36" spans="1:17" s="10" customFormat="1" x14ac:dyDescent="0.2">
      <c r="A36" s="120">
        <v>27</v>
      </c>
      <c r="B36" s="354" t="s">
        <v>385</v>
      </c>
      <c r="C36" s="304" t="s">
        <v>950</v>
      </c>
      <c r="D36" s="304" t="s">
        <v>436</v>
      </c>
      <c r="E36" s="60"/>
      <c r="F36" s="304">
        <v>2</v>
      </c>
      <c r="G36" s="143"/>
      <c r="H36" s="12" t="s">
        <v>1464</v>
      </c>
      <c r="I36" s="12">
        <v>0</v>
      </c>
      <c r="J36" s="12">
        <v>0</v>
      </c>
      <c r="K36" s="12">
        <v>0</v>
      </c>
      <c r="L36" s="12"/>
      <c r="M36" s="12"/>
      <c r="N36" s="12"/>
      <c r="O36" s="12"/>
      <c r="P36" s="12"/>
      <c r="Q36" s="12"/>
    </row>
    <row r="37" spans="1:17" s="10" customFormat="1" x14ac:dyDescent="0.2">
      <c r="A37" s="120">
        <v>28</v>
      </c>
      <c r="B37" s="354" t="s">
        <v>386</v>
      </c>
      <c r="C37" s="304"/>
      <c r="D37" s="304" t="s">
        <v>29</v>
      </c>
      <c r="E37" s="60"/>
      <c r="F37" s="304">
        <v>126</v>
      </c>
      <c r="G37" s="143"/>
      <c r="H37" s="62"/>
      <c r="I37" s="12"/>
      <c r="J37" s="12"/>
      <c r="K37" s="12"/>
      <c r="L37" s="12"/>
      <c r="M37" s="12"/>
      <c r="N37" s="12"/>
      <c r="O37" s="12"/>
      <c r="P37" s="12"/>
      <c r="Q37" s="12"/>
    </row>
    <row r="38" spans="1:17" s="10" customFormat="1" x14ac:dyDescent="0.2">
      <c r="A38" s="120">
        <v>29</v>
      </c>
      <c r="B38" s="354" t="s">
        <v>387</v>
      </c>
      <c r="C38" s="304"/>
      <c r="D38" s="304" t="s">
        <v>29</v>
      </c>
      <c r="E38" s="60"/>
      <c r="F38" s="304">
        <v>3224</v>
      </c>
      <c r="G38" s="143"/>
      <c r="H38" s="62"/>
      <c r="I38" s="12"/>
      <c r="J38" s="12"/>
      <c r="K38" s="12"/>
      <c r="L38" s="12"/>
      <c r="M38" s="12"/>
      <c r="N38" s="12"/>
      <c r="O38" s="12"/>
      <c r="P38" s="12"/>
      <c r="Q38" s="12"/>
    </row>
    <row r="39" spans="1:17" s="10" customFormat="1" x14ac:dyDescent="0.2">
      <c r="A39" s="120">
        <v>30</v>
      </c>
      <c r="B39" s="354" t="s">
        <v>388</v>
      </c>
      <c r="C39" s="304"/>
      <c r="D39" s="304" t="s">
        <v>29</v>
      </c>
      <c r="E39" s="60"/>
      <c r="F39" s="304">
        <v>2675</v>
      </c>
      <c r="G39" s="143"/>
      <c r="H39" s="62"/>
      <c r="I39" s="12"/>
      <c r="J39" s="12"/>
      <c r="K39" s="12"/>
      <c r="L39" s="12"/>
      <c r="M39" s="12"/>
      <c r="N39" s="12"/>
      <c r="O39" s="12"/>
      <c r="P39" s="12"/>
      <c r="Q39" s="12"/>
    </row>
    <row r="40" spans="1:17" s="10" customFormat="1" x14ac:dyDescent="0.2">
      <c r="A40" s="120">
        <v>31</v>
      </c>
      <c r="B40" s="354" t="s">
        <v>389</v>
      </c>
      <c r="C40" s="304"/>
      <c r="D40" s="304" t="s">
        <v>29</v>
      </c>
      <c r="E40" s="60"/>
      <c r="F40" s="304">
        <v>400</v>
      </c>
      <c r="G40" s="143"/>
      <c r="H40" s="62"/>
      <c r="I40" s="12"/>
      <c r="J40" s="12"/>
      <c r="K40" s="12"/>
      <c r="L40" s="12"/>
      <c r="M40" s="12"/>
      <c r="N40" s="12"/>
      <c r="O40" s="12"/>
      <c r="P40" s="12"/>
      <c r="Q40" s="12"/>
    </row>
    <row r="41" spans="1:17" s="10" customFormat="1" x14ac:dyDescent="0.2">
      <c r="A41" s="120">
        <v>32</v>
      </c>
      <c r="B41" s="354" t="s">
        <v>390</v>
      </c>
      <c r="C41" s="304"/>
      <c r="D41" s="304" t="s">
        <v>29</v>
      </c>
      <c r="E41" s="60"/>
      <c r="F41" s="304">
        <v>110</v>
      </c>
      <c r="G41" s="143"/>
      <c r="H41" s="62"/>
      <c r="I41" s="12"/>
      <c r="J41" s="12"/>
      <c r="K41" s="12"/>
      <c r="L41" s="12"/>
      <c r="M41" s="12"/>
      <c r="N41" s="12"/>
      <c r="O41" s="12"/>
      <c r="P41" s="12"/>
      <c r="Q41" s="12"/>
    </row>
    <row r="42" spans="1:17" s="10" customFormat="1" x14ac:dyDescent="0.2">
      <c r="A42" s="120">
        <v>33</v>
      </c>
      <c r="B42" s="354" t="s">
        <v>391</v>
      </c>
      <c r="C42" s="304"/>
      <c r="D42" s="304" t="s">
        <v>29</v>
      </c>
      <c r="E42" s="60"/>
      <c r="F42" s="304">
        <v>70</v>
      </c>
      <c r="G42" s="143"/>
      <c r="H42" s="62"/>
      <c r="I42" s="12"/>
      <c r="J42" s="12"/>
      <c r="K42" s="12"/>
      <c r="L42" s="12"/>
      <c r="M42" s="12"/>
      <c r="N42" s="12"/>
      <c r="O42" s="12"/>
      <c r="P42" s="12"/>
      <c r="Q42" s="12"/>
    </row>
    <row r="43" spans="1:17" s="10" customFormat="1" x14ac:dyDescent="0.2">
      <c r="A43" s="120">
        <v>34</v>
      </c>
      <c r="B43" s="354" t="s">
        <v>392</v>
      </c>
      <c r="C43" s="304"/>
      <c r="D43" s="304" t="s">
        <v>29</v>
      </c>
      <c r="E43" s="60"/>
      <c r="F43" s="304">
        <v>330</v>
      </c>
      <c r="G43" s="143"/>
      <c r="H43" s="62"/>
      <c r="I43" s="12"/>
      <c r="J43" s="12"/>
      <c r="K43" s="12"/>
      <c r="L43" s="12"/>
      <c r="M43" s="12"/>
      <c r="N43" s="12"/>
      <c r="O43" s="12"/>
      <c r="P43" s="12"/>
      <c r="Q43" s="12"/>
    </row>
    <row r="44" spans="1:17" s="10" customFormat="1" x14ac:dyDescent="0.2">
      <c r="A44" s="120">
        <v>35</v>
      </c>
      <c r="B44" s="354" t="s">
        <v>216</v>
      </c>
      <c r="C44" s="304"/>
      <c r="D44" s="304" t="s">
        <v>435</v>
      </c>
      <c r="E44" s="60"/>
      <c r="F44" s="304">
        <v>1</v>
      </c>
      <c r="G44" s="143"/>
      <c r="H44" s="62"/>
      <c r="I44" s="12"/>
      <c r="J44" s="12"/>
      <c r="K44" s="12"/>
      <c r="L44" s="12"/>
      <c r="M44" s="12"/>
      <c r="N44" s="12"/>
      <c r="O44" s="12"/>
      <c r="P44" s="12"/>
      <c r="Q44" s="12"/>
    </row>
    <row r="45" spans="1:17" s="10" customFormat="1" x14ac:dyDescent="0.2">
      <c r="A45" s="120">
        <v>36</v>
      </c>
      <c r="B45" s="354" t="s">
        <v>393</v>
      </c>
      <c r="C45" s="304" t="s">
        <v>951</v>
      </c>
      <c r="D45" s="304" t="s">
        <v>436</v>
      </c>
      <c r="E45" s="60"/>
      <c r="F45" s="304">
        <v>1</v>
      </c>
      <c r="G45" s="143"/>
      <c r="H45" s="12" t="s">
        <v>1464</v>
      </c>
      <c r="I45" s="12">
        <v>0</v>
      </c>
      <c r="J45" s="12">
        <v>0</v>
      </c>
      <c r="K45" s="12">
        <v>0</v>
      </c>
      <c r="L45" s="12"/>
      <c r="M45" s="12"/>
      <c r="N45" s="12"/>
      <c r="O45" s="12"/>
      <c r="P45" s="12"/>
      <c r="Q45" s="12"/>
    </row>
    <row r="46" spans="1:17" s="10" customFormat="1" x14ac:dyDescent="0.2">
      <c r="A46" s="120">
        <v>37</v>
      </c>
      <c r="B46" s="354" t="s">
        <v>926</v>
      </c>
      <c r="C46" s="304" t="s">
        <v>952</v>
      </c>
      <c r="D46" s="304" t="s">
        <v>436</v>
      </c>
      <c r="E46" s="60"/>
      <c r="F46" s="304">
        <v>3</v>
      </c>
      <c r="G46" s="143"/>
      <c r="H46" s="62"/>
      <c r="I46" s="12"/>
      <c r="J46" s="12"/>
      <c r="K46" s="12"/>
      <c r="L46" s="12"/>
      <c r="M46" s="12"/>
      <c r="N46" s="12"/>
      <c r="O46" s="12"/>
      <c r="P46" s="12"/>
      <c r="Q46" s="12"/>
    </row>
    <row r="47" spans="1:17" s="10" customFormat="1" ht="25.5" x14ac:dyDescent="0.2">
      <c r="A47" s="120">
        <v>38</v>
      </c>
      <c r="B47" s="354" t="s">
        <v>965</v>
      </c>
      <c r="C47" s="304" t="s">
        <v>966</v>
      </c>
      <c r="D47" s="304" t="s">
        <v>436</v>
      </c>
      <c r="E47" s="60"/>
      <c r="F47" s="304">
        <v>1</v>
      </c>
      <c r="G47" s="143"/>
      <c r="H47" s="62"/>
      <c r="I47" s="12"/>
      <c r="J47" s="12"/>
      <c r="K47" s="12"/>
      <c r="L47" s="12"/>
      <c r="M47" s="12"/>
      <c r="N47" s="12"/>
      <c r="O47" s="12"/>
      <c r="P47" s="12"/>
      <c r="Q47" s="12"/>
    </row>
    <row r="48" spans="1:17" s="10" customFormat="1" x14ac:dyDescent="0.2">
      <c r="A48" s="120">
        <v>39</v>
      </c>
      <c r="B48" s="354" t="s">
        <v>394</v>
      </c>
      <c r="C48" s="304" t="s">
        <v>967</v>
      </c>
      <c r="D48" s="304" t="s">
        <v>436</v>
      </c>
      <c r="E48" s="60"/>
      <c r="F48" s="304">
        <v>3</v>
      </c>
      <c r="G48" s="143"/>
      <c r="H48" s="12" t="s">
        <v>1464</v>
      </c>
      <c r="I48" s="12">
        <v>0</v>
      </c>
      <c r="J48" s="12">
        <v>0</v>
      </c>
      <c r="K48" s="12">
        <v>0</v>
      </c>
      <c r="L48" s="12"/>
      <c r="M48" s="12"/>
      <c r="N48" s="12"/>
      <c r="O48" s="12"/>
      <c r="P48" s="12"/>
      <c r="Q48" s="12"/>
    </row>
    <row r="49" spans="1:18" s="10" customFormat="1" x14ac:dyDescent="0.2">
      <c r="A49" s="120">
        <v>40</v>
      </c>
      <c r="B49" s="354" t="s">
        <v>395</v>
      </c>
      <c r="C49" s="304" t="s">
        <v>968</v>
      </c>
      <c r="D49" s="304" t="s">
        <v>436</v>
      </c>
      <c r="E49" s="60"/>
      <c r="F49" s="304">
        <v>1</v>
      </c>
      <c r="G49" s="143"/>
      <c r="H49" s="12" t="s">
        <v>1464</v>
      </c>
      <c r="I49" s="12">
        <v>0</v>
      </c>
      <c r="J49" s="12">
        <v>0</v>
      </c>
      <c r="K49" s="12">
        <v>0</v>
      </c>
      <c r="L49" s="12"/>
      <c r="M49" s="12"/>
      <c r="N49" s="12"/>
      <c r="O49" s="12"/>
      <c r="P49" s="12"/>
      <c r="Q49" s="12"/>
    </row>
    <row r="50" spans="1:18" s="10" customFormat="1" x14ac:dyDescent="0.2">
      <c r="A50" s="120">
        <v>41</v>
      </c>
      <c r="B50" s="354" t="s">
        <v>396</v>
      </c>
      <c r="C50" s="304" t="s">
        <v>969</v>
      </c>
      <c r="D50" s="304" t="s">
        <v>436</v>
      </c>
      <c r="E50" s="60"/>
      <c r="F50" s="304">
        <v>1</v>
      </c>
      <c r="G50" s="143"/>
      <c r="H50" s="12" t="s">
        <v>1464</v>
      </c>
      <c r="I50" s="12">
        <v>0</v>
      </c>
      <c r="J50" s="12">
        <v>0</v>
      </c>
      <c r="K50" s="12">
        <v>0</v>
      </c>
      <c r="L50" s="12"/>
      <c r="M50" s="12"/>
      <c r="N50" s="12"/>
      <c r="O50" s="12"/>
      <c r="P50" s="12"/>
      <c r="Q50" s="12"/>
    </row>
    <row r="51" spans="1:18" s="10" customFormat="1" x14ac:dyDescent="0.2">
      <c r="A51" s="120">
        <v>42</v>
      </c>
      <c r="B51" s="354" t="s">
        <v>397</v>
      </c>
      <c r="C51" s="304" t="s">
        <v>970</v>
      </c>
      <c r="D51" s="304" t="s">
        <v>436</v>
      </c>
      <c r="E51" s="60"/>
      <c r="F51" s="304">
        <v>2</v>
      </c>
      <c r="G51" s="143"/>
      <c r="H51" s="12" t="s">
        <v>1464</v>
      </c>
      <c r="I51" s="12">
        <v>0</v>
      </c>
      <c r="J51" s="12">
        <v>0</v>
      </c>
      <c r="K51" s="12">
        <v>0</v>
      </c>
      <c r="L51" s="12"/>
      <c r="M51" s="12"/>
      <c r="N51" s="12"/>
      <c r="O51" s="12"/>
      <c r="P51" s="12"/>
      <c r="Q51" s="12"/>
    </row>
    <row r="52" spans="1:18" s="10" customFormat="1" x14ac:dyDescent="0.2">
      <c r="A52" s="120">
        <v>43</v>
      </c>
      <c r="B52" s="354" t="s">
        <v>398</v>
      </c>
      <c r="C52" s="304" t="s">
        <v>971</v>
      </c>
      <c r="D52" s="304" t="s">
        <v>436</v>
      </c>
      <c r="E52" s="60"/>
      <c r="F52" s="304">
        <v>2</v>
      </c>
      <c r="G52" s="143"/>
      <c r="H52" s="12" t="s">
        <v>1464</v>
      </c>
      <c r="I52" s="12">
        <v>0</v>
      </c>
      <c r="J52" s="12">
        <v>0</v>
      </c>
      <c r="K52" s="12">
        <v>0</v>
      </c>
      <c r="L52" s="12"/>
      <c r="M52" s="12"/>
      <c r="N52" s="12"/>
      <c r="O52" s="12"/>
      <c r="P52" s="12"/>
      <c r="Q52" s="12"/>
    </row>
    <row r="53" spans="1:18" s="10" customFormat="1" x14ac:dyDescent="0.2">
      <c r="A53" s="120">
        <v>44</v>
      </c>
      <c r="B53" s="354" t="s">
        <v>399</v>
      </c>
      <c r="C53" s="304" t="s">
        <v>972</v>
      </c>
      <c r="D53" s="304" t="s">
        <v>436</v>
      </c>
      <c r="E53" s="60"/>
      <c r="F53" s="304">
        <v>1</v>
      </c>
      <c r="G53" s="143"/>
      <c r="H53" s="62"/>
      <c r="I53" s="12"/>
      <c r="J53" s="12"/>
      <c r="K53" s="12"/>
      <c r="L53" s="12"/>
      <c r="M53" s="12"/>
      <c r="N53" s="12"/>
      <c r="O53" s="12"/>
      <c r="P53" s="12"/>
      <c r="Q53" s="12"/>
    </row>
    <row r="54" spans="1:18" s="10" customFormat="1" x14ac:dyDescent="0.2">
      <c r="A54" s="120">
        <v>45</v>
      </c>
      <c r="B54" s="354" t="s">
        <v>400</v>
      </c>
      <c r="C54" s="304" t="s">
        <v>973</v>
      </c>
      <c r="D54" s="304" t="s">
        <v>436</v>
      </c>
      <c r="E54" s="60"/>
      <c r="F54" s="304">
        <v>1</v>
      </c>
      <c r="G54" s="143"/>
      <c r="H54" s="62"/>
      <c r="I54" s="12"/>
      <c r="J54" s="12"/>
      <c r="K54" s="12"/>
      <c r="L54" s="12"/>
      <c r="M54" s="12"/>
      <c r="N54" s="12"/>
      <c r="O54" s="12"/>
      <c r="P54" s="12"/>
      <c r="Q54" s="12"/>
    </row>
    <row r="55" spans="1:18" s="10" customFormat="1" x14ac:dyDescent="0.2">
      <c r="A55" s="120"/>
      <c r="B55" s="354" t="s">
        <v>401</v>
      </c>
      <c r="C55" s="304" t="s">
        <v>974</v>
      </c>
      <c r="D55" s="304" t="s">
        <v>436</v>
      </c>
      <c r="E55" s="60"/>
      <c r="F55" s="304">
        <v>1</v>
      </c>
      <c r="G55" s="143"/>
      <c r="H55" s="12" t="s">
        <v>1464</v>
      </c>
      <c r="I55" s="12">
        <v>0</v>
      </c>
      <c r="J55" s="12">
        <v>0</v>
      </c>
      <c r="K55" s="12">
        <v>0</v>
      </c>
      <c r="L55" s="12"/>
      <c r="M55" s="12"/>
      <c r="N55" s="12"/>
      <c r="O55" s="12"/>
      <c r="P55" s="12"/>
      <c r="Q55" s="12"/>
    </row>
    <row r="56" spans="1:18" s="10" customFormat="1" x14ac:dyDescent="0.2">
      <c r="A56" s="120"/>
      <c r="B56" s="354" t="s">
        <v>377</v>
      </c>
      <c r="C56" s="304" t="s">
        <v>975</v>
      </c>
      <c r="D56" s="304" t="s">
        <v>436</v>
      </c>
      <c r="E56" s="60"/>
      <c r="F56" s="304">
        <v>1</v>
      </c>
      <c r="G56" s="143"/>
      <c r="H56" s="62"/>
      <c r="I56" s="12"/>
      <c r="J56" s="12"/>
      <c r="K56" s="12"/>
      <c r="L56" s="12"/>
      <c r="M56" s="12"/>
      <c r="N56" s="12"/>
      <c r="O56" s="12"/>
      <c r="P56" s="12"/>
      <c r="Q56" s="12"/>
    </row>
    <row r="57" spans="1:18" s="10" customFormat="1" x14ac:dyDescent="0.2">
      <c r="A57" s="120"/>
      <c r="B57" s="354" t="s">
        <v>402</v>
      </c>
      <c r="C57" s="304" t="s">
        <v>976</v>
      </c>
      <c r="D57" s="304" t="s">
        <v>436</v>
      </c>
      <c r="E57" s="60"/>
      <c r="F57" s="304">
        <v>2</v>
      </c>
      <c r="G57" s="143"/>
      <c r="H57" s="12" t="s">
        <v>1464</v>
      </c>
      <c r="I57" s="12">
        <v>0</v>
      </c>
      <c r="J57" s="12">
        <v>0</v>
      </c>
      <c r="K57" s="12">
        <v>0</v>
      </c>
      <c r="L57" s="12"/>
      <c r="M57" s="12"/>
      <c r="N57" s="12"/>
      <c r="O57" s="12"/>
      <c r="P57" s="12"/>
      <c r="Q57" s="12"/>
    </row>
    <row r="58" spans="1:18" s="10" customFormat="1" x14ac:dyDescent="0.2">
      <c r="A58" s="120">
        <v>46</v>
      </c>
      <c r="B58" s="354" t="s">
        <v>403</v>
      </c>
      <c r="C58" s="304" t="s">
        <v>977</v>
      </c>
      <c r="D58" s="304" t="s">
        <v>436</v>
      </c>
      <c r="E58" s="60"/>
      <c r="F58" s="304">
        <v>1</v>
      </c>
      <c r="G58" s="143"/>
      <c r="H58" s="12" t="s">
        <v>1464</v>
      </c>
      <c r="I58" s="12">
        <v>0</v>
      </c>
      <c r="J58" s="12">
        <v>0</v>
      </c>
      <c r="K58" s="12">
        <v>0</v>
      </c>
      <c r="L58" s="12"/>
      <c r="M58" s="12"/>
      <c r="N58" s="12"/>
      <c r="O58" s="12"/>
      <c r="P58" s="12"/>
      <c r="Q58" s="12"/>
    </row>
    <row r="59" spans="1:18" s="10" customFormat="1" x14ac:dyDescent="0.2">
      <c r="A59" s="120">
        <v>47</v>
      </c>
      <c r="B59" s="354" t="s">
        <v>1368</v>
      </c>
      <c r="C59" s="304" t="s">
        <v>978</v>
      </c>
      <c r="D59" s="304" t="s">
        <v>436</v>
      </c>
      <c r="E59" s="60"/>
      <c r="F59" s="304">
        <v>1</v>
      </c>
      <c r="G59" s="143"/>
      <c r="H59" s="12" t="s">
        <v>1464</v>
      </c>
      <c r="I59" s="12">
        <v>0</v>
      </c>
      <c r="J59" s="12">
        <v>0</v>
      </c>
      <c r="K59" s="12">
        <v>0</v>
      </c>
      <c r="L59" s="12"/>
      <c r="M59" s="12"/>
      <c r="N59" s="12"/>
      <c r="O59" s="12"/>
      <c r="P59" s="12"/>
      <c r="Q59" s="12"/>
    </row>
    <row r="60" spans="1:18" s="10" customFormat="1" x14ac:dyDescent="0.2">
      <c r="A60" s="120">
        <v>48</v>
      </c>
      <c r="B60" s="354" t="s">
        <v>216</v>
      </c>
      <c r="C60" s="304"/>
      <c r="D60" s="304" t="s">
        <v>435</v>
      </c>
      <c r="E60" s="60"/>
      <c r="F60" s="304">
        <v>1</v>
      </c>
      <c r="G60" s="143"/>
      <c r="H60" s="62"/>
      <c r="I60" s="12"/>
      <c r="J60" s="12"/>
      <c r="K60" s="12"/>
      <c r="L60" s="12"/>
      <c r="M60" s="12"/>
      <c r="N60" s="12"/>
      <c r="O60" s="12"/>
      <c r="P60" s="12"/>
      <c r="Q60" s="12"/>
    </row>
    <row r="61" spans="1:18" s="524" customFormat="1" x14ac:dyDescent="0.2">
      <c r="A61" s="519">
        <v>49</v>
      </c>
      <c r="B61" s="520" t="s">
        <v>979</v>
      </c>
      <c r="C61" s="521" t="s">
        <v>980</v>
      </c>
      <c r="D61" s="521" t="s">
        <v>435</v>
      </c>
      <c r="E61" s="522"/>
      <c r="F61" s="521">
        <v>1</v>
      </c>
      <c r="G61" s="523"/>
      <c r="H61" s="523"/>
      <c r="I61" s="518"/>
      <c r="J61" s="518"/>
      <c r="K61" s="518"/>
      <c r="L61" s="518"/>
      <c r="M61" s="518"/>
      <c r="N61" s="518"/>
      <c r="O61" s="518"/>
      <c r="P61" s="518"/>
      <c r="Q61" s="518"/>
      <c r="R61" s="524" t="s">
        <v>1481</v>
      </c>
    </row>
    <row r="62" spans="1:18" s="10" customFormat="1" x14ac:dyDescent="0.2">
      <c r="A62" s="120">
        <v>50</v>
      </c>
      <c r="B62" s="354" t="s">
        <v>404</v>
      </c>
      <c r="C62" s="304"/>
      <c r="D62" s="304" t="s">
        <v>435</v>
      </c>
      <c r="E62" s="60"/>
      <c r="F62" s="304">
        <v>1</v>
      </c>
      <c r="G62" s="143"/>
      <c r="H62" s="62"/>
      <c r="I62" s="12"/>
      <c r="J62" s="12"/>
      <c r="K62" s="12"/>
      <c r="L62" s="12"/>
      <c r="M62" s="12"/>
      <c r="N62" s="12"/>
      <c r="O62" s="12"/>
      <c r="P62" s="12"/>
      <c r="Q62" s="12"/>
    </row>
    <row r="63" spans="1:18" s="10" customFormat="1" x14ac:dyDescent="0.2">
      <c r="A63" s="120">
        <v>51</v>
      </c>
      <c r="B63" s="354" t="s">
        <v>405</v>
      </c>
      <c r="C63" s="304"/>
      <c r="D63" s="304" t="s">
        <v>435</v>
      </c>
      <c r="E63" s="60"/>
      <c r="F63" s="304">
        <v>1</v>
      </c>
      <c r="G63" s="143"/>
      <c r="H63" s="62"/>
      <c r="I63" s="12"/>
      <c r="J63" s="12"/>
      <c r="K63" s="12"/>
      <c r="L63" s="12"/>
      <c r="M63" s="12"/>
      <c r="N63" s="12"/>
      <c r="O63" s="12"/>
      <c r="P63" s="12"/>
      <c r="Q63" s="12"/>
    </row>
    <row r="64" spans="1:18" s="10" customFormat="1" x14ac:dyDescent="0.2">
      <c r="A64" s="120">
        <v>52</v>
      </c>
      <c r="B64" s="354" t="s">
        <v>1369</v>
      </c>
      <c r="C64" s="304"/>
      <c r="D64" s="304" t="s">
        <v>435</v>
      </c>
      <c r="E64" s="60"/>
      <c r="F64" s="304">
        <v>1</v>
      </c>
      <c r="G64" s="143"/>
      <c r="H64" s="12" t="s">
        <v>1466</v>
      </c>
      <c r="I64" s="12">
        <v>0</v>
      </c>
      <c r="J64" s="12">
        <v>0</v>
      </c>
      <c r="K64" s="12">
        <v>0</v>
      </c>
      <c r="L64" s="12"/>
      <c r="M64" s="12"/>
      <c r="N64" s="12"/>
      <c r="O64" s="12"/>
      <c r="P64" s="12"/>
      <c r="Q64" s="12"/>
    </row>
    <row r="65" spans="1:17" s="10" customFormat="1" x14ac:dyDescent="0.2">
      <c r="A65" s="120">
        <v>53</v>
      </c>
      <c r="B65" s="354" t="s">
        <v>406</v>
      </c>
      <c r="C65" s="304"/>
      <c r="D65" s="304" t="s">
        <v>435</v>
      </c>
      <c r="E65" s="60"/>
      <c r="F65" s="304">
        <v>1</v>
      </c>
      <c r="G65" s="143"/>
      <c r="H65" s="12" t="s">
        <v>1466</v>
      </c>
      <c r="I65" s="12">
        <v>0</v>
      </c>
      <c r="J65" s="12">
        <v>0</v>
      </c>
      <c r="K65" s="12">
        <v>0</v>
      </c>
      <c r="L65" s="12"/>
      <c r="M65" s="12"/>
      <c r="N65" s="12"/>
      <c r="O65" s="12"/>
      <c r="P65" s="12"/>
      <c r="Q65" s="12"/>
    </row>
    <row r="66" spans="1:17" s="10" customFormat="1" x14ac:dyDescent="0.2">
      <c r="A66" s="120">
        <v>54</v>
      </c>
      <c r="B66" s="354" t="s">
        <v>407</v>
      </c>
      <c r="C66" s="304"/>
      <c r="D66" s="304" t="s">
        <v>435</v>
      </c>
      <c r="E66" s="60"/>
      <c r="F66" s="304">
        <v>1</v>
      </c>
      <c r="G66" s="143"/>
      <c r="H66" s="62"/>
      <c r="I66" s="12"/>
      <c r="J66" s="12"/>
      <c r="K66" s="12"/>
      <c r="L66" s="12"/>
      <c r="M66" s="12"/>
      <c r="N66" s="12"/>
      <c r="O66" s="12"/>
      <c r="P66" s="12"/>
      <c r="Q66" s="12"/>
    </row>
    <row r="67" spans="1:17" s="10" customFormat="1" x14ac:dyDescent="0.2">
      <c r="A67" s="120">
        <v>55</v>
      </c>
      <c r="B67" s="354" t="s">
        <v>408</v>
      </c>
      <c r="C67" s="304"/>
      <c r="D67" s="304" t="s">
        <v>435</v>
      </c>
      <c r="E67" s="60"/>
      <c r="F67" s="304">
        <v>1</v>
      </c>
      <c r="G67" s="143"/>
      <c r="H67" s="62"/>
      <c r="I67" s="12"/>
      <c r="J67" s="12"/>
      <c r="K67" s="12"/>
      <c r="L67" s="12"/>
      <c r="M67" s="12"/>
      <c r="N67" s="12"/>
      <c r="O67" s="12"/>
      <c r="P67" s="12"/>
      <c r="Q67" s="12"/>
    </row>
    <row r="68" spans="1:17" s="10" customFormat="1" x14ac:dyDescent="0.2">
      <c r="A68" s="120">
        <v>57</v>
      </c>
      <c r="B68" s="130" t="s">
        <v>409</v>
      </c>
      <c r="C68" s="130"/>
      <c r="D68" s="60" t="s">
        <v>435</v>
      </c>
      <c r="E68" s="60"/>
      <c r="F68" s="124">
        <v>1</v>
      </c>
      <c r="G68" s="143"/>
      <c r="H68" s="62"/>
      <c r="I68" s="12"/>
      <c r="J68" s="12"/>
      <c r="K68" s="12"/>
      <c r="L68" s="12"/>
      <c r="M68" s="12"/>
      <c r="N68" s="12"/>
      <c r="O68" s="12"/>
      <c r="P68" s="12"/>
      <c r="Q68" s="12"/>
    </row>
    <row r="69" spans="1:17" s="10" customFormat="1" x14ac:dyDescent="0.2">
      <c r="A69" s="120"/>
      <c r="B69" s="385" t="s">
        <v>410</v>
      </c>
      <c r="C69" s="485"/>
      <c r="D69" s="466"/>
      <c r="E69" s="60"/>
      <c r="F69" s="467"/>
      <c r="G69" s="143"/>
      <c r="H69" s="62"/>
      <c r="I69" s="12"/>
      <c r="J69" s="12"/>
      <c r="K69" s="12"/>
      <c r="L69" s="12"/>
      <c r="M69" s="12"/>
      <c r="N69" s="12"/>
      <c r="O69" s="12"/>
      <c r="P69" s="12"/>
      <c r="Q69" s="12"/>
    </row>
    <row r="70" spans="1:17" s="10" customFormat="1" ht="25.5" x14ac:dyDescent="0.2">
      <c r="A70" s="492"/>
      <c r="B70" s="497" t="s">
        <v>893</v>
      </c>
      <c r="C70" s="497" t="s">
        <v>1370</v>
      </c>
      <c r="D70" s="498" t="s">
        <v>894</v>
      </c>
      <c r="E70" s="494"/>
      <c r="F70" s="467">
        <v>14</v>
      </c>
      <c r="G70" s="143"/>
      <c r="H70" s="62" t="s">
        <v>1455</v>
      </c>
      <c r="I70" s="12">
        <v>0</v>
      </c>
      <c r="J70" s="12">
        <v>0</v>
      </c>
      <c r="K70" s="12">
        <v>0</v>
      </c>
      <c r="L70" s="12"/>
      <c r="M70" s="12"/>
      <c r="N70" s="12"/>
      <c r="O70" s="12"/>
      <c r="P70" s="12"/>
      <c r="Q70" s="12"/>
    </row>
    <row r="71" spans="1:17" s="10" customFormat="1" x14ac:dyDescent="0.2">
      <c r="A71" s="492"/>
      <c r="B71" s="497" t="s">
        <v>895</v>
      </c>
      <c r="C71" s="497" t="s">
        <v>896</v>
      </c>
      <c r="D71" s="498" t="s">
        <v>435</v>
      </c>
      <c r="E71" s="494"/>
      <c r="F71" s="467">
        <v>2</v>
      </c>
      <c r="G71" s="143"/>
      <c r="H71" s="62"/>
      <c r="I71" s="12"/>
      <c r="J71" s="12"/>
      <c r="K71" s="12"/>
      <c r="L71" s="12"/>
      <c r="M71" s="12"/>
      <c r="N71" s="12"/>
      <c r="O71" s="12"/>
      <c r="P71" s="12"/>
      <c r="Q71" s="12"/>
    </row>
    <row r="72" spans="1:17" s="10" customFormat="1" x14ac:dyDescent="0.2">
      <c r="A72" s="492"/>
      <c r="B72" s="497" t="s">
        <v>302</v>
      </c>
      <c r="C72" s="497" t="s">
        <v>897</v>
      </c>
      <c r="D72" s="498" t="s">
        <v>898</v>
      </c>
      <c r="E72" s="494"/>
      <c r="F72" s="467">
        <v>12</v>
      </c>
      <c r="G72" s="143"/>
      <c r="H72" s="62"/>
      <c r="I72" s="12"/>
      <c r="J72" s="12"/>
      <c r="K72" s="12"/>
      <c r="L72" s="12"/>
      <c r="M72" s="12"/>
      <c r="N72" s="12"/>
      <c r="O72" s="12"/>
      <c r="P72" s="12"/>
      <c r="Q72" s="12"/>
    </row>
    <row r="73" spans="1:17" s="10" customFormat="1" x14ac:dyDescent="0.2">
      <c r="A73" s="492"/>
      <c r="B73" s="497" t="s">
        <v>899</v>
      </c>
      <c r="C73" s="497" t="s">
        <v>900</v>
      </c>
      <c r="D73" s="498" t="s">
        <v>901</v>
      </c>
      <c r="E73" s="494"/>
      <c r="F73" s="467">
        <v>170</v>
      </c>
      <c r="G73" s="143"/>
      <c r="H73" s="62"/>
      <c r="I73" s="12"/>
      <c r="J73" s="12"/>
      <c r="K73" s="12"/>
      <c r="L73" s="12"/>
      <c r="M73" s="12"/>
      <c r="N73" s="12"/>
      <c r="O73" s="12"/>
      <c r="P73" s="12"/>
      <c r="Q73" s="12"/>
    </row>
    <row r="74" spans="1:17" s="10" customFormat="1" x14ac:dyDescent="0.2">
      <c r="A74" s="492"/>
      <c r="B74" s="497" t="s">
        <v>899</v>
      </c>
      <c r="C74" s="497" t="s">
        <v>1371</v>
      </c>
      <c r="D74" s="498" t="s">
        <v>901</v>
      </c>
      <c r="E74" s="494"/>
      <c r="F74" s="467">
        <v>130</v>
      </c>
      <c r="G74" s="143"/>
      <c r="H74" s="62"/>
      <c r="I74" s="12"/>
      <c r="J74" s="12"/>
      <c r="K74" s="12"/>
      <c r="L74" s="12"/>
      <c r="M74" s="12"/>
      <c r="N74" s="12"/>
      <c r="O74" s="12"/>
      <c r="P74" s="12"/>
      <c r="Q74" s="12"/>
    </row>
    <row r="75" spans="1:17" s="10" customFormat="1" x14ac:dyDescent="0.2">
      <c r="A75" s="492"/>
      <c r="B75" s="497" t="s">
        <v>902</v>
      </c>
      <c r="C75" s="497" t="s">
        <v>903</v>
      </c>
      <c r="D75" s="498" t="s">
        <v>876</v>
      </c>
      <c r="E75" s="494"/>
      <c r="F75" s="467">
        <v>380</v>
      </c>
      <c r="G75" s="143"/>
      <c r="H75" s="62"/>
      <c r="I75" s="12"/>
      <c r="J75" s="12"/>
      <c r="K75" s="12"/>
      <c r="L75" s="12"/>
      <c r="M75" s="12"/>
      <c r="N75" s="12"/>
      <c r="O75" s="12"/>
      <c r="P75" s="12"/>
      <c r="Q75" s="12"/>
    </row>
    <row r="76" spans="1:17" s="10" customFormat="1" x14ac:dyDescent="0.2">
      <c r="A76" s="492"/>
      <c r="B76" s="497" t="s">
        <v>70</v>
      </c>
      <c r="C76" s="497" t="s">
        <v>904</v>
      </c>
      <c r="D76" s="498" t="s">
        <v>29</v>
      </c>
      <c r="E76" s="494"/>
      <c r="F76" s="467">
        <v>5</v>
      </c>
      <c r="G76" s="143"/>
      <c r="H76" s="62"/>
      <c r="I76" s="12"/>
      <c r="J76" s="12"/>
      <c r="K76" s="12"/>
      <c r="L76" s="12"/>
      <c r="M76" s="12"/>
      <c r="N76" s="12"/>
      <c r="O76" s="12"/>
      <c r="P76" s="12"/>
      <c r="Q76" s="12"/>
    </row>
    <row r="77" spans="1:17" s="10" customFormat="1" x14ac:dyDescent="0.2">
      <c r="A77" s="492"/>
      <c r="B77" s="497" t="s">
        <v>351</v>
      </c>
      <c r="C77" s="497"/>
      <c r="D77" s="498" t="s">
        <v>29</v>
      </c>
      <c r="E77" s="494"/>
      <c r="F77" s="467">
        <v>400</v>
      </c>
      <c r="G77" s="143"/>
      <c r="H77" s="62"/>
      <c r="I77" s="12"/>
      <c r="J77" s="12"/>
      <c r="K77" s="12"/>
      <c r="L77" s="12"/>
      <c r="M77" s="12"/>
      <c r="N77" s="12"/>
      <c r="O77" s="12"/>
      <c r="P77" s="12"/>
      <c r="Q77" s="12"/>
    </row>
    <row r="78" spans="1:17" s="10" customFormat="1" x14ac:dyDescent="0.2">
      <c r="A78" s="492"/>
      <c r="B78" s="497" t="s">
        <v>411</v>
      </c>
      <c r="C78" s="497"/>
      <c r="D78" s="498" t="s">
        <v>355</v>
      </c>
      <c r="E78" s="494"/>
      <c r="F78" s="467">
        <v>18</v>
      </c>
      <c r="G78" s="143"/>
      <c r="H78" s="62"/>
      <c r="I78" s="12"/>
      <c r="J78" s="12"/>
      <c r="K78" s="12"/>
      <c r="L78" s="12"/>
      <c r="M78" s="12"/>
      <c r="N78" s="12"/>
      <c r="O78" s="12"/>
      <c r="P78" s="12"/>
      <c r="Q78" s="12"/>
    </row>
    <row r="79" spans="1:17" s="10" customFormat="1" x14ac:dyDescent="0.2">
      <c r="A79" s="492">
        <v>67</v>
      </c>
      <c r="B79" s="499" t="s">
        <v>352</v>
      </c>
      <c r="C79" s="500"/>
      <c r="D79" s="501" t="s">
        <v>905</v>
      </c>
      <c r="E79" s="494"/>
      <c r="F79" s="333">
        <v>2</v>
      </c>
      <c r="G79" s="143"/>
      <c r="H79" s="62"/>
      <c r="I79" s="12"/>
      <c r="J79" s="12"/>
      <c r="K79" s="12"/>
      <c r="L79" s="12"/>
      <c r="M79" s="12"/>
      <c r="N79" s="12"/>
      <c r="O79" s="12"/>
      <c r="P79" s="12"/>
      <c r="Q79" s="12"/>
    </row>
    <row r="80" spans="1:17" s="11" customFormat="1" ht="13.5" thickBot="1" x14ac:dyDescent="0.25">
      <c r="A80" s="493"/>
      <c r="B80" s="499" t="s">
        <v>412</v>
      </c>
      <c r="C80" s="500"/>
      <c r="D80" s="501" t="s">
        <v>905</v>
      </c>
      <c r="E80" s="495"/>
      <c r="F80" s="334">
        <v>1</v>
      </c>
      <c r="G80" s="143"/>
      <c r="H80" s="62"/>
      <c r="I80" s="12"/>
      <c r="J80" s="12"/>
      <c r="K80" s="12"/>
      <c r="L80" s="12"/>
      <c r="M80" s="12"/>
      <c r="N80" s="12"/>
      <c r="O80" s="12"/>
      <c r="P80" s="12"/>
      <c r="Q80" s="12"/>
    </row>
    <row r="81" spans="1:18" x14ac:dyDescent="0.2">
      <c r="A81" s="25"/>
      <c r="B81" s="246"/>
      <c r="C81" s="246"/>
      <c r="D81" s="496"/>
      <c r="E81" s="32"/>
      <c r="F81" s="27"/>
      <c r="G81" s="26"/>
      <c r="H81" s="33"/>
      <c r="I81" s="12"/>
      <c r="J81" s="28"/>
      <c r="K81" s="12"/>
      <c r="L81" s="29"/>
      <c r="M81" s="12"/>
      <c r="N81" s="12"/>
      <c r="O81" s="12"/>
      <c r="P81" s="12"/>
      <c r="Q81" s="12"/>
    </row>
    <row r="82" spans="1:18" s="2" customFormat="1" x14ac:dyDescent="0.2">
      <c r="A82" s="25"/>
      <c r="B82" s="34"/>
      <c r="C82" s="34"/>
      <c r="D82" s="24" t="s">
        <v>7</v>
      </c>
      <c r="E82" s="35"/>
      <c r="F82" s="36"/>
      <c r="G82" s="36"/>
      <c r="H82" s="36"/>
      <c r="I82" s="37"/>
      <c r="J82" s="36"/>
      <c r="K82" s="37"/>
      <c r="L82" s="37"/>
      <c r="M82" s="38">
        <f>SUM(M9:M81)</f>
        <v>0</v>
      </c>
      <c r="N82" s="38">
        <f>SUM(N9:N81)</f>
        <v>0</v>
      </c>
      <c r="O82" s="38">
        <f>SUM(O9:O81)</f>
        <v>0</v>
      </c>
      <c r="P82" s="38">
        <f>SUM(P9:P81)</f>
        <v>0</v>
      </c>
      <c r="Q82" s="38">
        <f>SUM(Q9:Q81)</f>
        <v>0</v>
      </c>
      <c r="R82" s="1"/>
    </row>
    <row r="83" spans="1:18" s="10" customFormat="1" x14ac:dyDescent="0.2">
      <c r="A83" s="13"/>
      <c r="B83" s="45" t="s">
        <v>9</v>
      </c>
      <c r="C83" s="45"/>
      <c r="D83" s="46"/>
      <c r="E83" s="47"/>
      <c r="F83" s="15"/>
      <c r="G83" s="41"/>
      <c r="H83" s="42"/>
      <c r="I83" s="42"/>
      <c r="J83" s="41"/>
      <c r="K83" s="42"/>
      <c r="L83" s="48"/>
      <c r="M83" s="49">
        <f>SUM(M82:M82)</f>
        <v>0</v>
      </c>
      <c r="N83" s="49">
        <f>SUM(N82:N82)</f>
        <v>0</v>
      </c>
      <c r="O83" s="49">
        <f>SUM(O82:O82)</f>
        <v>0</v>
      </c>
      <c r="P83" s="49">
        <f>SUM(P82:P82)</f>
        <v>0</v>
      </c>
      <c r="Q83" s="49">
        <f>SUM(Q82:Q82)</f>
        <v>0</v>
      </c>
    </row>
    <row r="84" spans="1:18" s="10" customFormat="1" x14ac:dyDescent="0.2">
      <c r="A84" s="13"/>
      <c r="B84" s="39"/>
      <c r="C84" s="39"/>
      <c r="D84" s="14"/>
      <c r="E84" s="47"/>
      <c r="F84" s="15"/>
      <c r="G84" s="53"/>
      <c r="H84" s="54"/>
      <c r="I84" s="54"/>
      <c r="J84" s="53"/>
      <c r="K84" s="54"/>
      <c r="L84" s="55" t="s">
        <v>12</v>
      </c>
      <c r="M84" s="56"/>
      <c r="N84" s="57"/>
      <c r="O84" s="57"/>
      <c r="P84" s="58"/>
      <c r="Q84" s="59">
        <f>SUM(Q83:Q83)</f>
        <v>0</v>
      </c>
    </row>
    <row r="85" spans="1:18" s="10" customFormat="1" x14ac:dyDescent="0.2">
      <c r="A85" s="13"/>
      <c r="B85" s="39"/>
      <c r="C85" s="39"/>
      <c r="D85" s="14"/>
      <c r="E85" s="47"/>
      <c r="F85" s="15"/>
      <c r="G85" s="53"/>
      <c r="H85" s="54"/>
      <c r="I85" s="54"/>
      <c r="J85" s="53"/>
      <c r="K85" s="54"/>
      <c r="L85" s="55" t="s">
        <v>13</v>
      </c>
      <c r="M85" s="52"/>
      <c r="N85" s="52">
        <v>0.21</v>
      </c>
      <c r="O85" s="57"/>
      <c r="P85" s="58"/>
      <c r="Q85" s="59">
        <f>Q84*N85</f>
        <v>0</v>
      </c>
    </row>
    <row r="86" spans="1:18" s="10" customFormat="1" x14ac:dyDescent="0.2">
      <c r="A86" s="13"/>
      <c r="B86" s="39"/>
      <c r="C86" s="39"/>
      <c r="D86" s="14"/>
      <c r="E86" s="47"/>
      <c r="F86" s="15"/>
      <c r="G86" s="53"/>
      <c r="H86" s="54"/>
      <c r="I86" s="54"/>
      <c r="J86" s="53"/>
      <c r="K86" s="54"/>
      <c r="L86" s="55" t="s">
        <v>14</v>
      </c>
      <c r="M86" s="56"/>
      <c r="N86" s="57"/>
      <c r="O86" s="57"/>
      <c r="P86" s="58"/>
      <c r="Q86" s="59">
        <f>Q84+Q85</f>
        <v>0</v>
      </c>
    </row>
    <row r="87" spans="1:18" x14ac:dyDescent="0.2">
      <c r="N87" s="1"/>
    </row>
  </sheetData>
  <mergeCells count="7">
    <mergeCell ref="M6:Q6"/>
    <mergeCell ref="A6:A7"/>
    <mergeCell ref="B6:B7"/>
    <mergeCell ref="D6:D7"/>
    <mergeCell ref="E6:E7"/>
    <mergeCell ref="F6:F7"/>
    <mergeCell ref="G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Footer>Page &amp;P of &amp;N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R443"/>
  <sheetViews>
    <sheetView view="pageBreakPreview" topLeftCell="A405" zoomScale="85" zoomScaleNormal="85" zoomScaleSheetLayoutView="85" workbookViewId="0">
      <selection activeCell="O19" sqref="O19"/>
    </sheetView>
  </sheetViews>
  <sheetFormatPr defaultColWidth="9.140625" defaultRowHeight="12.75" x14ac:dyDescent="0.2"/>
  <cols>
    <col min="1" max="1" width="6.7109375" style="3" customWidth="1"/>
    <col min="2" max="2" width="69.28515625" style="66" customWidth="1"/>
    <col min="3" max="3" width="29.7109375" style="66" customWidth="1"/>
    <col min="4" max="6" width="8.42578125" style="1" customWidth="1"/>
    <col min="7" max="8" width="10" style="1" customWidth="1"/>
    <col min="9" max="11" width="11.85546875" style="1" customWidth="1"/>
    <col min="12" max="13" width="10.7109375" style="1" customWidth="1"/>
    <col min="14" max="14" width="10.7109375" style="4" customWidth="1"/>
    <col min="15" max="17" width="10.7109375" style="1" customWidth="1"/>
    <col min="18" max="18" width="9.85546875" style="1" bestFit="1" customWidth="1"/>
    <col min="19" max="16384" width="9.140625" style="1"/>
  </cols>
  <sheetData>
    <row r="1" spans="1:17" x14ac:dyDescent="0.2">
      <c r="A1" s="160" t="s">
        <v>418</v>
      </c>
      <c r="F1" s="4"/>
      <c r="M1" s="4"/>
      <c r="N1" s="1"/>
    </row>
    <row r="2" spans="1:17" x14ac:dyDescent="0.2">
      <c r="A2" s="160" t="e">
        <f>'7.6'!A2</f>
        <v>#REF!</v>
      </c>
      <c r="B2" s="67"/>
      <c r="C2" s="67"/>
      <c r="D2" s="6"/>
      <c r="E2" s="6"/>
      <c r="F2" s="6"/>
      <c r="G2" s="6"/>
      <c r="I2" s="5"/>
      <c r="J2" s="5"/>
      <c r="K2" s="5"/>
      <c r="L2" s="5"/>
    </row>
    <row r="3" spans="1:17" x14ac:dyDescent="0.2">
      <c r="B3" s="67"/>
      <c r="C3" s="67"/>
      <c r="D3" s="6"/>
      <c r="E3" s="5" t="s">
        <v>129</v>
      </c>
      <c r="F3" s="6"/>
      <c r="G3" s="6"/>
      <c r="I3" s="5"/>
      <c r="J3" s="5"/>
      <c r="K3" s="5"/>
      <c r="L3" s="5"/>
    </row>
    <row r="4" spans="1:17" x14ac:dyDescent="0.2">
      <c r="B4" s="67"/>
      <c r="C4" s="67"/>
      <c r="D4" s="6"/>
      <c r="E4" s="5" t="e">
        <f>#REF!</f>
        <v>#REF!</v>
      </c>
      <c r="F4" s="6"/>
      <c r="G4" s="6"/>
      <c r="H4" s="5"/>
      <c r="I4" s="5"/>
      <c r="J4" s="5"/>
      <c r="K4" s="5"/>
      <c r="L4" s="5"/>
    </row>
    <row r="5" spans="1:17" x14ac:dyDescent="0.2">
      <c r="B5" s="66" t="s">
        <v>420</v>
      </c>
      <c r="F5" s="4"/>
      <c r="N5" s="1"/>
      <c r="O5" s="7" t="s">
        <v>8</v>
      </c>
      <c r="P5" s="8">
        <f>Q438</f>
        <v>0</v>
      </c>
      <c r="Q5" s="1" t="s">
        <v>86</v>
      </c>
    </row>
    <row r="6" spans="1:17" s="10" customFormat="1" ht="19.5" customHeight="1" x14ac:dyDescent="0.2">
      <c r="A6" s="668" t="s">
        <v>0</v>
      </c>
      <c r="B6" s="670" t="s">
        <v>18</v>
      </c>
      <c r="C6" s="671"/>
      <c r="D6" s="669" t="s">
        <v>6</v>
      </c>
      <c r="E6" s="669" t="s">
        <v>19</v>
      </c>
      <c r="F6" s="669" t="s">
        <v>20</v>
      </c>
      <c r="G6" s="667" t="s">
        <v>1</v>
      </c>
      <c r="H6" s="667"/>
      <c r="I6" s="667"/>
      <c r="J6" s="667"/>
      <c r="K6" s="667"/>
      <c r="L6" s="667"/>
      <c r="M6" s="667" t="s">
        <v>2</v>
      </c>
      <c r="N6" s="667"/>
      <c r="O6" s="667"/>
      <c r="P6" s="667"/>
      <c r="Q6" s="667"/>
    </row>
    <row r="7" spans="1:17" s="10" customFormat="1" ht="100.5" customHeight="1" x14ac:dyDescent="0.2">
      <c r="A7" s="668"/>
      <c r="B7" s="672"/>
      <c r="C7" s="673"/>
      <c r="D7" s="669"/>
      <c r="E7" s="669"/>
      <c r="F7" s="669"/>
      <c r="G7" s="22" t="s">
        <v>3</v>
      </c>
      <c r="H7" s="22" t="s">
        <v>21</v>
      </c>
      <c r="I7" s="22" t="s">
        <v>22</v>
      </c>
      <c r="J7" s="22" t="s">
        <v>23</v>
      </c>
      <c r="K7" s="22" t="s">
        <v>24</v>
      </c>
      <c r="L7" s="22" t="s">
        <v>25</v>
      </c>
      <c r="M7" s="22" t="s">
        <v>4</v>
      </c>
      <c r="N7" s="22" t="s">
        <v>26</v>
      </c>
      <c r="O7" s="22" t="s">
        <v>23</v>
      </c>
      <c r="P7" s="22" t="s">
        <v>24</v>
      </c>
      <c r="Q7" s="22" t="s">
        <v>27</v>
      </c>
    </row>
    <row r="8" spans="1:17" x14ac:dyDescent="0.2">
      <c r="A8" s="9">
        <v>1</v>
      </c>
      <c r="B8" s="9">
        <v>2</v>
      </c>
      <c r="C8" s="9"/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9">
        <v>16</v>
      </c>
    </row>
    <row r="9" spans="1:17" s="612" customFormat="1" ht="22.5" customHeight="1" x14ac:dyDescent="0.2">
      <c r="A9" s="604"/>
      <c r="B9" s="605" t="s">
        <v>1293</v>
      </c>
      <c r="C9" s="606"/>
      <c r="D9" s="607"/>
      <c r="E9" s="607"/>
      <c r="F9" s="608"/>
      <c r="G9" s="609"/>
      <c r="H9" s="610"/>
      <c r="I9" s="611"/>
      <c r="J9" s="611"/>
      <c r="K9" s="611"/>
      <c r="L9" s="611"/>
      <c r="M9" s="611"/>
      <c r="N9" s="611"/>
      <c r="O9" s="611"/>
      <c r="P9" s="611"/>
      <c r="Q9" s="611"/>
    </row>
    <row r="10" spans="1:17" s="612" customFormat="1" x14ac:dyDescent="0.2">
      <c r="A10" s="613"/>
      <c r="B10" s="614" t="s">
        <v>585</v>
      </c>
      <c r="C10" s="615"/>
      <c r="D10" s="616"/>
      <c r="E10" s="616"/>
      <c r="F10" s="616"/>
      <c r="G10" s="609"/>
      <c r="H10" s="609"/>
      <c r="I10" s="611"/>
      <c r="J10" s="611"/>
      <c r="K10" s="611"/>
      <c r="L10" s="611"/>
      <c r="M10" s="611"/>
      <c r="N10" s="611"/>
      <c r="O10" s="611"/>
      <c r="P10" s="611"/>
      <c r="Q10" s="611"/>
    </row>
    <row r="11" spans="1:17" s="612" customFormat="1" x14ac:dyDescent="0.2">
      <c r="A11" s="613"/>
      <c r="B11" s="617" t="s">
        <v>586</v>
      </c>
      <c r="C11" s="615" t="s">
        <v>592</v>
      </c>
      <c r="D11" s="616" t="s">
        <v>436</v>
      </c>
      <c r="E11" s="616"/>
      <c r="F11" s="616">
        <v>2</v>
      </c>
      <c r="G11" s="609"/>
      <c r="H11" s="609"/>
      <c r="I11" s="611"/>
      <c r="J11" s="611"/>
      <c r="K11" s="611"/>
      <c r="L11" s="611"/>
      <c r="M11" s="611"/>
      <c r="N11" s="611"/>
      <c r="O11" s="611"/>
      <c r="P11" s="611"/>
      <c r="Q11" s="611"/>
    </row>
    <row r="12" spans="1:17" s="612" customFormat="1" x14ac:dyDescent="0.2">
      <c r="A12" s="613"/>
      <c r="B12" s="617" t="s">
        <v>587</v>
      </c>
      <c r="C12" s="615" t="s">
        <v>593</v>
      </c>
      <c r="D12" s="616" t="s">
        <v>436</v>
      </c>
      <c r="E12" s="616"/>
      <c r="F12" s="616">
        <v>1</v>
      </c>
      <c r="G12" s="609"/>
      <c r="H12" s="609"/>
      <c r="I12" s="611"/>
      <c r="J12" s="611"/>
      <c r="K12" s="611"/>
      <c r="L12" s="611"/>
      <c r="M12" s="611"/>
      <c r="N12" s="611"/>
      <c r="O12" s="611"/>
      <c r="P12" s="611"/>
      <c r="Q12" s="611"/>
    </row>
    <row r="13" spans="1:17" s="612" customFormat="1" ht="12.75" customHeight="1" x14ac:dyDescent="0.2">
      <c r="A13" s="613"/>
      <c r="B13" s="617" t="s">
        <v>588</v>
      </c>
      <c r="C13" s="615" t="s">
        <v>594</v>
      </c>
      <c r="D13" s="616" t="s">
        <v>518</v>
      </c>
      <c r="E13" s="616"/>
      <c r="F13" s="616">
        <v>1</v>
      </c>
      <c r="G13" s="609"/>
      <c r="H13" s="609"/>
      <c r="I13" s="611"/>
      <c r="J13" s="611"/>
      <c r="K13" s="611"/>
      <c r="L13" s="611"/>
      <c r="M13" s="611"/>
      <c r="N13" s="611"/>
      <c r="O13" s="611"/>
      <c r="P13" s="611"/>
      <c r="Q13" s="611"/>
    </row>
    <row r="14" spans="1:17" s="612" customFormat="1" x14ac:dyDescent="0.2">
      <c r="A14" s="613"/>
      <c r="B14" s="617" t="s">
        <v>589</v>
      </c>
      <c r="C14" s="615" t="s">
        <v>595</v>
      </c>
      <c r="D14" s="616" t="s">
        <v>436</v>
      </c>
      <c r="E14" s="616"/>
      <c r="F14" s="616">
        <v>2</v>
      </c>
      <c r="G14" s="609"/>
      <c r="H14" s="609"/>
      <c r="I14" s="611"/>
      <c r="J14" s="611"/>
      <c r="K14" s="611"/>
      <c r="L14" s="611"/>
      <c r="M14" s="611"/>
      <c r="N14" s="611"/>
      <c r="O14" s="611"/>
      <c r="P14" s="611"/>
      <c r="Q14" s="611"/>
    </row>
    <row r="15" spans="1:17" s="612" customFormat="1" x14ac:dyDescent="0.2">
      <c r="A15" s="613"/>
      <c r="B15" s="617" t="s">
        <v>590</v>
      </c>
      <c r="C15" s="615" t="s">
        <v>596</v>
      </c>
      <c r="D15" s="616" t="s">
        <v>436</v>
      </c>
      <c r="E15" s="616"/>
      <c r="F15" s="616">
        <v>2</v>
      </c>
      <c r="G15" s="609"/>
      <c r="H15" s="609"/>
      <c r="I15" s="611"/>
      <c r="J15" s="611"/>
      <c r="K15" s="611"/>
      <c r="L15" s="611"/>
      <c r="M15" s="611"/>
      <c r="N15" s="611"/>
      <c r="O15" s="611"/>
      <c r="P15" s="611"/>
      <c r="Q15" s="611"/>
    </row>
    <row r="16" spans="1:17" s="612" customFormat="1" x14ac:dyDescent="0.2">
      <c r="A16" s="613"/>
      <c r="B16" s="617" t="s">
        <v>591</v>
      </c>
      <c r="C16" s="615" t="s">
        <v>597</v>
      </c>
      <c r="D16" s="616" t="s">
        <v>436</v>
      </c>
      <c r="E16" s="616"/>
      <c r="F16" s="616">
        <v>4</v>
      </c>
      <c r="G16" s="609"/>
      <c r="H16" s="609"/>
      <c r="I16" s="611"/>
      <c r="J16" s="611"/>
      <c r="K16" s="611"/>
      <c r="L16" s="611"/>
      <c r="M16" s="611"/>
      <c r="N16" s="611"/>
      <c r="O16" s="611"/>
      <c r="P16" s="611"/>
      <c r="Q16" s="611"/>
    </row>
    <row r="17" spans="1:17" s="612" customFormat="1" x14ac:dyDescent="0.2">
      <c r="A17" s="613"/>
      <c r="B17" s="617" t="s">
        <v>1294</v>
      </c>
      <c r="C17" s="615" t="s">
        <v>598</v>
      </c>
      <c r="D17" s="616" t="s">
        <v>518</v>
      </c>
      <c r="E17" s="616"/>
      <c r="F17" s="616" t="s">
        <v>30</v>
      </c>
      <c r="G17" s="609"/>
      <c r="H17" s="609"/>
      <c r="I17" s="611"/>
      <c r="J17" s="611"/>
      <c r="K17" s="611"/>
      <c r="L17" s="611"/>
      <c r="M17" s="611"/>
      <c r="N17" s="611"/>
      <c r="O17" s="611"/>
      <c r="P17" s="611"/>
      <c r="Q17" s="611"/>
    </row>
    <row r="18" spans="1:17" s="612" customFormat="1" x14ac:dyDescent="0.2">
      <c r="A18" s="613"/>
      <c r="B18" s="614" t="s">
        <v>584</v>
      </c>
      <c r="C18" s="615"/>
      <c r="D18" s="616"/>
      <c r="E18" s="616"/>
      <c r="F18" s="616"/>
      <c r="G18" s="609"/>
      <c r="H18" s="609"/>
      <c r="I18" s="611"/>
      <c r="J18" s="611"/>
      <c r="K18" s="611"/>
      <c r="L18" s="611"/>
      <c r="M18" s="611"/>
      <c r="N18" s="611"/>
      <c r="O18" s="611"/>
      <c r="P18" s="611"/>
      <c r="Q18" s="611"/>
    </row>
    <row r="19" spans="1:17" s="612" customFormat="1" x14ac:dyDescent="0.2">
      <c r="A19" s="613"/>
      <c r="B19" s="618" t="s">
        <v>599</v>
      </c>
      <c r="C19" s="615" t="s">
        <v>622</v>
      </c>
      <c r="D19" s="616" t="s">
        <v>436</v>
      </c>
      <c r="E19" s="616"/>
      <c r="F19" s="616">
        <v>1</v>
      </c>
      <c r="G19" s="609"/>
      <c r="H19" s="609"/>
      <c r="I19" s="611"/>
      <c r="J19" s="611"/>
      <c r="K19" s="611"/>
      <c r="L19" s="611"/>
      <c r="M19" s="611"/>
      <c r="N19" s="611"/>
      <c r="O19" s="611"/>
      <c r="P19" s="611"/>
      <c r="Q19" s="611"/>
    </row>
    <row r="20" spans="1:17" s="612" customFormat="1" x14ac:dyDescent="0.2">
      <c r="A20" s="613"/>
      <c r="B20" s="617" t="s">
        <v>600</v>
      </c>
      <c r="C20" s="615" t="s">
        <v>623</v>
      </c>
      <c r="D20" s="616" t="s">
        <v>436</v>
      </c>
      <c r="E20" s="616"/>
      <c r="F20" s="616">
        <v>1</v>
      </c>
      <c r="G20" s="609"/>
      <c r="H20" s="609"/>
      <c r="I20" s="611"/>
      <c r="J20" s="611"/>
      <c r="K20" s="611"/>
      <c r="L20" s="611"/>
      <c r="M20" s="611"/>
      <c r="N20" s="611"/>
      <c r="O20" s="611"/>
      <c r="P20" s="611"/>
      <c r="Q20" s="611"/>
    </row>
    <row r="21" spans="1:17" s="612" customFormat="1" x14ac:dyDescent="0.2">
      <c r="A21" s="613"/>
      <c r="B21" s="617" t="s">
        <v>601</v>
      </c>
      <c r="C21" s="615"/>
      <c r="D21" s="616" t="s">
        <v>436</v>
      </c>
      <c r="E21" s="616"/>
      <c r="F21" s="616">
        <v>1</v>
      </c>
      <c r="G21" s="609"/>
      <c r="H21" s="609"/>
      <c r="I21" s="611"/>
      <c r="J21" s="611"/>
      <c r="K21" s="611"/>
      <c r="L21" s="611"/>
      <c r="M21" s="611"/>
      <c r="N21" s="611"/>
      <c r="O21" s="611"/>
      <c r="P21" s="611"/>
      <c r="Q21" s="611"/>
    </row>
    <row r="22" spans="1:17" s="612" customFormat="1" x14ac:dyDescent="0.2">
      <c r="A22" s="613"/>
      <c r="B22" s="617" t="s">
        <v>602</v>
      </c>
      <c r="C22" s="615"/>
      <c r="D22" s="616" t="s">
        <v>436</v>
      </c>
      <c r="E22" s="616"/>
      <c r="F22" s="616">
        <v>1</v>
      </c>
      <c r="G22" s="609"/>
      <c r="H22" s="609"/>
      <c r="I22" s="611"/>
      <c r="J22" s="611"/>
      <c r="K22" s="611"/>
      <c r="L22" s="611"/>
      <c r="M22" s="611"/>
      <c r="N22" s="611"/>
      <c r="O22" s="611"/>
      <c r="P22" s="611"/>
      <c r="Q22" s="611"/>
    </row>
    <row r="23" spans="1:17" s="612" customFormat="1" x14ac:dyDescent="0.2">
      <c r="A23" s="613"/>
      <c r="B23" s="617" t="s">
        <v>603</v>
      </c>
      <c r="C23" s="615" t="s">
        <v>592</v>
      </c>
      <c r="D23" s="616" t="s">
        <v>436</v>
      </c>
      <c r="E23" s="616"/>
      <c r="F23" s="616">
        <v>2</v>
      </c>
      <c r="G23" s="609"/>
      <c r="H23" s="609"/>
      <c r="I23" s="611"/>
      <c r="J23" s="611"/>
      <c r="K23" s="611"/>
      <c r="L23" s="611"/>
      <c r="M23" s="611"/>
      <c r="N23" s="611"/>
      <c r="O23" s="611"/>
      <c r="P23" s="611"/>
      <c r="Q23" s="611"/>
    </row>
    <row r="24" spans="1:17" s="612" customFormat="1" x14ac:dyDescent="0.2">
      <c r="A24" s="613"/>
      <c r="B24" s="617" t="s">
        <v>604</v>
      </c>
      <c r="C24" s="615" t="s">
        <v>593</v>
      </c>
      <c r="D24" s="616" t="s">
        <v>436</v>
      </c>
      <c r="E24" s="616"/>
      <c r="F24" s="616">
        <v>1</v>
      </c>
      <c r="G24" s="609"/>
      <c r="H24" s="609"/>
      <c r="I24" s="611"/>
      <c r="J24" s="611"/>
      <c r="K24" s="611"/>
      <c r="L24" s="611"/>
      <c r="M24" s="611"/>
      <c r="N24" s="611"/>
      <c r="O24" s="611"/>
      <c r="P24" s="611"/>
      <c r="Q24" s="611"/>
    </row>
    <row r="25" spans="1:17" s="612" customFormat="1" x14ac:dyDescent="0.2">
      <c r="A25" s="613"/>
      <c r="B25" s="617" t="s">
        <v>605</v>
      </c>
      <c r="C25" s="615" t="s">
        <v>597</v>
      </c>
      <c r="D25" s="616" t="s">
        <v>436</v>
      </c>
      <c r="E25" s="616"/>
      <c r="F25" s="616">
        <v>5</v>
      </c>
      <c r="G25" s="609"/>
      <c r="H25" s="609"/>
      <c r="I25" s="611"/>
      <c r="J25" s="611"/>
      <c r="K25" s="611"/>
      <c r="L25" s="611"/>
      <c r="M25" s="611"/>
      <c r="N25" s="611"/>
      <c r="O25" s="611"/>
      <c r="P25" s="611"/>
      <c r="Q25" s="611"/>
    </row>
    <row r="26" spans="1:17" s="612" customFormat="1" x14ac:dyDescent="0.2">
      <c r="A26" s="613"/>
      <c r="B26" s="617" t="s">
        <v>606</v>
      </c>
      <c r="C26" s="615" t="s">
        <v>597</v>
      </c>
      <c r="D26" s="616" t="s">
        <v>436</v>
      </c>
      <c r="E26" s="616"/>
      <c r="F26" s="616">
        <v>2</v>
      </c>
      <c r="G26" s="609"/>
      <c r="H26" s="609"/>
      <c r="I26" s="611"/>
      <c r="J26" s="611"/>
      <c r="K26" s="611"/>
      <c r="L26" s="611"/>
      <c r="M26" s="611"/>
      <c r="N26" s="611"/>
      <c r="O26" s="611"/>
      <c r="P26" s="611"/>
      <c r="Q26" s="611"/>
    </row>
    <row r="27" spans="1:17" s="612" customFormat="1" x14ac:dyDescent="0.2">
      <c r="A27" s="613"/>
      <c r="B27" s="617" t="s">
        <v>607</v>
      </c>
      <c r="C27" s="615" t="s">
        <v>597</v>
      </c>
      <c r="D27" s="616" t="s">
        <v>436</v>
      </c>
      <c r="E27" s="616"/>
      <c r="F27" s="616">
        <v>1</v>
      </c>
      <c r="G27" s="609"/>
      <c r="H27" s="609"/>
      <c r="I27" s="611"/>
      <c r="J27" s="611"/>
      <c r="K27" s="611"/>
      <c r="L27" s="611"/>
      <c r="M27" s="611"/>
      <c r="N27" s="611"/>
      <c r="O27" s="611"/>
      <c r="P27" s="611"/>
      <c r="Q27" s="611"/>
    </row>
    <row r="28" spans="1:17" s="612" customFormat="1" x14ac:dyDescent="0.2">
      <c r="A28" s="613"/>
      <c r="B28" s="617" t="s">
        <v>608</v>
      </c>
      <c r="C28" s="615" t="s">
        <v>597</v>
      </c>
      <c r="D28" s="616" t="s">
        <v>436</v>
      </c>
      <c r="E28" s="616"/>
      <c r="F28" s="616">
        <v>1</v>
      </c>
      <c r="G28" s="609"/>
      <c r="H28" s="609"/>
      <c r="I28" s="611"/>
      <c r="J28" s="611"/>
      <c r="K28" s="611"/>
      <c r="L28" s="611"/>
      <c r="M28" s="611"/>
      <c r="N28" s="611"/>
      <c r="O28" s="611"/>
      <c r="P28" s="611"/>
      <c r="Q28" s="611"/>
    </row>
    <row r="29" spans="1:17" s="612" customFormat="1" x14ac:dyDescent="0.2">
      <c r="A29" s="613"/>
      <c r="B29" s="617" t="s">
        <v>609</v>
      </c>
      <c r="C29" s="615" t="s">
        <v>597</v>
      </c>
      <c r="D29" s="616" t="s">
        <v>436</v>
      </c>
      <c r="E29" s="616"/>
      <c r="F29" s="616">
        <v>1</v>
      </c>
      <c r="G29" s="609"/>
      <c r="H29" s="609"/>
      <c r="I29" s="611"/>
      <c r="J29" s="611"/>
      <c r="K29" s="611"/>
      <c r="L29" s="611"/>
      <c r="M29" s="611"/>
      <c r="N29" s="611"/>
      <c r="O29" s="611"/>
      <c r="P29" s="611"/>
      <c r="Q29" s="611"/>
    </row>
    <row r="30" spans="1:17" s="612" customFormat="1" x14ac:dyDescent="0.2">
      <c r="A30" s="613"/>
      <c r="B30" s="617" t="s">
        <v>610</v>
      </c>
      <c r="C30" s="615" t="s">
        <v>596</v>
      </c>
      <c r="D30" s="616" t="s">
        <v>436</v>
      </c>
      <c r="E30" s="616"/>
      <c r="F30" s="616">
        <v>2</v>
      </c>
      <c r="G30" s="609"/>
      <c r="H30" s="609"/>
      <c r="I30" s="611"/>
      <c r="J30" s="611"/>
      <c r="K30" s="611"/>
      <c r="L30" s="611"/>
      <c r="M30" s="611"/>
      <c r="N30" s="611"/>
      <c r="O30" s="611"/>
      <c r="P30" s="611"/>
      <c r="Q30" s="611"/>
    </row>
    <row r="31" spans="1:17" s="612" customFormat="1" x14ac:dyDescent="0.2">
      <c r="A31" s="613"/>
      <c r="B31" s="617" t="s">
        <v>611</v>
      </c>
      <c r="C31" s="615" t="s">
        <v>597</v>
      </c>
      <c r="D31" s="616" t="s">
        <v>436</v>
      </c>
      <c r="E31" s="616"/>
      <c r="F31" s="616">
        <v>3</v>
      </c>
      <c r="G31" s="609"/>
      <c r="H31" s="609"/>
      <c r="I31" s="611"/>
      <c r="J31" s="611"/>
      <c r="K31" s="611"/>
      <c r="L31" s="611"/>
      <c r="M31" s="611"/>
      <c r="N31" s="611"/>
      <c r="O31" s="611"/>
      <c r="P31" s="611"/>
      <c r="Q31" s="611"/>
    </row>
    <row r="32" spans="1:17" s="612" customFormat="1" x14ac:dyDescent="0.2">
      <c r="A32" s="613"/>
      <c r="B32" s="617" t="s">
        <v>612</v>
      </c>
      <c r="C32" s="615" t="s">
        <v>596</v>
      </c>
      <c r="D32" s="616" t="s">
        <v>436</v>
      </c>
      <c r="E32" s="616"/>
      <c r="F32" s="616">
        <v>2</v>
      </c>
      <c r="G32" s="609"/>
      <c r="H32" s="609"/>
      <c r="I32" s="611"/>
      <c r="J32" s="611"/>
      <c r="K32" s="611"/>
      <c r="L32" s="611"/>
      <c r="M32" s="611"/>
      <c r="N32" s="611"/>
      <c r="O32" s="611"/>
      <c r="P32" s="611"/>
      <c r="Q32" s="611"/>
    </row>
    <row r="33" spans="1:17" s="612" customFormat="1" ht="12.75" customHeight="1" x14ac:dyDescent="0.2">
      <c r="A33" s="613"/>
      <c r="B33" s="617" t="s">
        <v>613</v>
      </c>
      <c r="C33" s="615" t="s">
        <v>624</v>
      </c>
      <c r="D33" s="616" t="s">
        <v>436</v>
      </c>
      <c r="E33" s="616"/>
      <c r="F33" s="616">
        <v>1</v>
      </c>
      <c r="G33" s="609"/>
      <c r="H33" s="609"/>
      <c r="I33" s="611"/>
      <c r="J33" s="611"/>
      <c r="K33" s="611"/>
      <c r="L33" s="611"/>
      <c r="M33" s="611"/>
      <c r="N33" s="611"/>
      <c r="O33" s="611"/>
      <c r="P33" s="611"/>
      <c r="Q33" s="611"/>
    </row>
    <row r="34" spans="1:17" s="612" customFormat="1" x14ac:dyDescent="0.2">
      <c r="A34" s="613"/>
      <c r="B34" s="619" t="s">
        <v>614</v>
      </c>
      <c r="C34" s="615" t="s">
        <v>625</v>
      </c>
      <c r="D34" s="616" t="s">
        <v>436</v>
      </c>
      <c r="E34" s="616"/>
      <c r="F34" s="616">
        <v>1</v>
      </c>
      <c r="G34" s="609"/>
      <c r="H34" s="609"/>
      <c r="I34" s="611"/>
      <c r="J34" s="611"/>
      <c r="K34" s="611"/>
      <c r="L34" s="611"/>
      <c r="M34" s="611"/>
      <c r="N34" s="611"/>
      <c r="O34" s="611"/>
      <c r="P34" s="611"/>
      <c r="Q34" s="611"/>
    </row>
    <row r="35" spans="1:17" s="612" customFormat="1" x14ac:dyDescent="0.2">
      <c r="A35" s="613"/>
      <c r="B35" s="619" t="s">
        <v>615</v>
      </c>
      <c r="C35" s="615" t="s">
        <v>625</v>
      </c>
      <c r="D35" s="616" t="s">
        <v>436</v>
      </c>
      <c r="E35" s="616"/>
      <c r="F35" s="616">
        <v>1</v>
      </c>
      <c r="G35" s="609"/>
      <c r="H35" s="609"/>
      <c r="I35" s="611"/>
      <c r="J35" s="611"/>
      <c r="K35" s="611"/>
      <c r="L35" s="611"/>
      <c r="M35" s="611"/>
      <c r="N35" s="611"/>
      <c r="O35" s="611"/>
      <c r="P35" s="611"/>
      <c r="Q35" s="611"/>
    </row>
    <row r="36" spans="1:17" s="612" customFormat="1" x14ac:dyDescent="0.2">
      <c r="A36" s="613"/>
      <c r="B36" s="617" t="s">
        <v>616</v>
      </c>
      <c r="C36" s="615" t="s">
        <v>625</v>
      </c>
      <c r="D36" s="616" t="s">
        <v>436</v>
      </c>
      <c r="E36" s="616"/>
      <c r="F36" s="616">
        <v>3</v>
      </c>
      <c r="G36" s="609"/>
      <c r="H36" s="609"/>
      <c r="I36" s="611"/>
      <c r="J36" s="611"/>
      <c r="K36" s="611"/>
      <c r="L36" s="611"/>
      <c r="M36" s="611"/>
      <c r="N36" s="611"/>
      <c r="O36" s="611"/>
      <c r="P36" s="611"/>
      <c r="Q36" s="611"/>
    </row>
    <row r="37" spans="1:17" s="612" customFormat="1" x14ac:dyDescent="0.2">
      <c r="A37" s="613"/>
      <c r="B37" s="617" t="s">
        <v>617</v>
      </c>
      <c r="C37" s="615" t="s">
        <v>626</v>
      </c>
      <c r="D37" s="616" t="s">
        <v>436</v>
      </c>
      <c r="E37" s="616"/>
      <c r="F37" s="616">
        <v>1</v>
      </c>
      <c r="G37" s="609"/>
      <c r="H37" s="609"/>
      <c r="I37" s="611"/>
      <c r="J37" s="611"/>
      <c r="K37" s="611"/>
      <c r="L37" s="611"/>
      <c r="M37" s="611"/>
      <c r="N37" s="611"/>
      <c r="O37" s="611"/>
      <c r="P37" s="611"/>
      <c r="Q37" s="611"/>
    </row>
    <row r="38" spans="1:17" s="612" customFormat="1" x14ac:dyDescent="0.2">
      <c r="A38" s="613"/>
      <c r="B38" s="617" t="s">
        <v>618</v>
      </c>
      <c r="C38" s="615" t="s">
        <v>626</v>
      </c>
      <c r="D38" s="616" t="s">
        <v>436</v>
      </c>
      <c r="E38" s="616"/>
      <c r="F38" s="616">
        <v>1</v>
      </c>
      <c r="G38" s="609"/>
      <c r="H38" s="609"/>
      <c r="I38" s="611"/>
      <c r="J38" s="611"/>
      <c r="K38" s="611"/>
      <c r="L38" s="611"/>
      <c r="M38" s="611"/>
      <c r="N38" s="611"/>
      <c r="O38" s="611"/>
      <c r="P38" s="611"/>
      <c r="Q38" s="611"/>
    </row>
    <row r="39" spans="1:17" s="612" customFormat="1" x14ac:dyDescent="0.2">
      <c r="A39" s="613"/>
      <c r="B39" s="617" t="s">
        <v>619</v>
      </c>
      <c r="C39" s="615" t="s">
        <v>627</v>
      </c>
      <c r="D39" s="616" t="s">
        <v>436</v>
      </c>
      <c r="E39" s="616"/>
      <c r="F39" s="616">
        <v>1</v>
      </c>
      <c r="G39" s="609"/>
      <c r="H39" s="609"/>
      <c r="I39" s="611"/>
      <c r="J39" s="611"/>
      <c r="K39" s="611"/>
      <c r="L39" s="611"/>
      <c r="M39" s="611"/>
      <c r="N39" s="611"/>
      <c r="O39" s="611"/>
      <c r="P39" s="611"/>
      <c r="Q39" s="611"/>
    </row>
    <row r="40" spans="1:17" s="612" customFormat="1" ht="12.75" customHeight="1" x14ac:dyDescent="0.2">
      <c r="A40" s="613"/>
      <c r="B40" s="617" t="s">
        <v>620</v>
      </c>
      <c r="C40" s="615" t="s">
        <v>598</v>
      </c>
      <c r="D40" s="616" t="s">
        <v>518</v>
      </c>
      <c r="E40" s="616"/>
      <c r="F40" s="616">
        <v>1</v>
      </c>
      <c r="G40" s="609"/>
      <c r="H40" s="609"/>
      <c r="I40" s="611"/>
      <c r="J40" s="611"/>
      <c r="K40" s="611"/>
      <c r="L40" s="611"/>
      <c r="M40" s="611"/>
      <c r="N40" s="611"/>
      <c r="O40" s="611"/>
      <c r="P40" s="611"/>
      <c r="Q40" s="611"/>
    </row>
    <row r="41" spans="1:17" s="612" customFormat="1" x14ac:dyDescent="0.2">
      <c r="A41" s="613"/>
      <c r="B41" s="617" t="s">
        <v>621</v>
      </c>
      <c r="C41" s="615"/>
      <c r="D41" s="616" t="s">
        <v>29</v>
      </c>
      <c r="E41" s="616"/>
      <c r="F41" s="616">
        <v>2</v>
      </c>
      <c r="G41" s="609"/>
      <c r="H41" s="609"/>
      <c r="I41" s="611"/>
      <c r="J41" s="611"/>
      <c r="K41" s="611"/>
      <c r="L41" s="611"/>
      <c r="M41" s="611"/>
      <c r="N41" s="611"/>
      <c r="O41" s="611"/>
      <c r="P41" s="611"/>
      <c r="Q41" s="611"/>
    </row>
    <row r="42" spans="1:17" s="612" customFormat="1" x14ac:dyDescent="0.2">
      <c r="A42" s="613"/>
      <c r="B42" s="614" t="s">
        <v>628</v>
      </c>
      <c r="C42" s="615"/>
      <c r="D42" s="616"/>
      <c r="E42" s="616"/>
      <c r="F42" s="616"/>
      <c r="G42" s="609"/>
      <c r="H42" s="609"/>
      <c r="I42" s="611"/>
      <c r="J42" s="611"/>
      <c r="K42" s="611"/>
      <c r="L42" s="611"/>
      <c r="M42" s="611"/>
      <c r="N42" s="611"/>
      <c r="O42" s="611"/>
      <c r="P42" s="611"/>
      <c r="Q42" s="611"/>
    </row>
    <row r="43" spans="1:17" s="612" customFormat="1" x14ac:dyDescent="0.2">
      <c r="A43" s="613"/>
      <c r="B43" s="618" t="s">
        <v>629</v>
      </c>
      <c r="C43" s="615">
        <v>15</v>
      </c>
      <c r="D43" s="616" t="s">
        <v>661</v>
      </c>
      <c r="E43" s="616"/>
      <c r="F43" s="616">
        <v>2</v>
      </c>
      <c r="G43" s="609"/>
      <c r="H43" s="609"/>
      <c r="I43" s="611"/>
      <c r="J43" s="611"/>
      <c r="K43" s="611"/>
      <c r="L43" s="611"/>
      <c r="M43" s="611"/>
      <c r="N43" s="611"/>
      <c r="O43" s="611"/>
      <c r="P43" s="611"/>
      <c r="Q43" s="611"/>
    </row>
    <row r="44" spans="1:17" s="612" customFormat="1" x14ac:dyDescent="0.2">
      <c r="A44" s="613"/>
      <c r="B44" s="618" t="s">
        <v>629</v>
      </c>
      <c r="C44" s="615">
        <v>18</v>
      </c>
      <c r="D44" s="616" t="s">
        <v>661</v>
      </c>
      <c r="E44" s="616"/>
      <c r="F44" s="647">
        <v>80</v>
      </c>
      <c r="G44" s="609"/>
      <c r="H44" s="609"/>
      <c r="I44" s="611"/>
      <c r="J44" s="611"/>
      <c r="K44" s="611"/>
      <c r="L44" s="611"/>
      <c r="M44" s="611"/>
      <c r="N44" s="611"/>
      <c r="O44" s="611"/>
      <c r="P44" s="611"/>
      <c r="Q44" s="611"/>
    </row>
    <row r="45" spans="1:17" s="612" customFormat="1" x14ac:dyDescent="0.2">
      <c r="A45" s="613"/>
      <c r="B45" s="618" t="s">
        <v>629</v>
      </c>
      <c r="C45" s="615">
        <v>28</v>
      </c>
      <c r="D45" s="616" t="s">
        <v>661</v>
      </c>
      <c r="E45" s="616"/>
      <c r="F45" s="647">
        <v>19</v>
      </c>
      <c r="G45" s="609"/>
      <c r="H45" s="609"/>
      <c r="I45" s="611"/>
      <c r="J45" s="611"/>
      <c r="K45" s="611"/>
      <c r="L45" s="611"/>
      <c r="M45" s="611"/>
      <c r="N45" s="611"/>
      <c r="O45" s="611"/>
      <c r="P45" s="611"/>
      <c r="Q45" s="611"/>
    </row>
    <row r="46" spans="1:17" s="612" customFormat="1" x14ac:dyDescent="0.2">
      <c r="A46" s="613"/>
      <c r="B46" s="618" t="s">
        <v>630</v>
      </c>
      <c r="C46" s="615">
        <v>10</v>
      </c>
      <c r="D46" s="616" t="s">
        <v>661</v>
      </c>
      <c r="E46" s="616"/>
      <c r="F46" s="616">
        <v>4</v>
      </c>
      <c r="G46" s="609"/>
      <c r="H46" s="609"/>
      <c r="I46" s="611"/>
      <c r="J46" s="611"/>
      <c r="K46" s="611"/>
      <c r="L46" s="611"/>
      <c r="M46" s="611"/>
      <c r="N46" s="611"/>
      <c r="O46" s="611"/>
      <c r="P46" s="611"/>
      <c r="Q46" s="611"/>
    </row>
    <row r="47" spans="1:17" s="612" customFormat="1" x14ac:dyDescent="0.2">
      <c r="A47" s="613"/>
      <c r="B47" s="618" t="s">
        <v>630</v>
      </c>
      <c r="C47" s="615">
        <v>15</v>
      </c>
      <c r="D47" s="616" t="s">
        <v>661</v>
      </c>
      <c r="E47" s="616"/>
      <c r="F47" s="647"/>
      <c r="G47" s="609"/>
      <c r="H47" s="609"/>
      <c r="I47" s="611"/>
      <c r="J47" s="611"/>
      <c r="K47" s="611"/>
      <c r="L47" s="611"/>
      <c r="M47" s="611"/>
      <c r="N47" s="611"/>
      <c r="O47" s="611"/>
      <c r="P47" s="611"/>
      <c r="Q47" s="611"/>
    </row>
    <row r="48" spans="1:17" s="612" customFormat="1" x14ac:dyDescent="0.2">
      <c r="A48" s="613"/>
      <c r="B48" s="620" t="s">
        <v>630</v>
      </c>
      <c r="C48" s="621">
        <v>20</v>
      </c>
      <c r="D48" s="622" t="s">
        <v>661</v>
      </c>
      <c r="E48" s="622"/>
      <c r="F48" s="622">
        <v>24</v>
      </c>
      <c r="G48" s="609"/>
      <c r="H48" s="609"/>
      <c r="I48" s="611"/>
      <c r="J48" s="611"/>
      <c r="K48" s="611"/>
      <c r="L48" s="611"/>
      <c r="M48" s="611"/>
      <c r="N48" s="611"/>
      <c r="O48" s="611"/>
      <c r="P48" s="611"/>
      <c r="Q48" s="611"/>
    </row>
    <row r="49" spans="1:17" s="612" customFormat="1" x14ac:dyDescent="0.2">
      <c r="A49" s="623"/>
      <c r="B49" s="624" t="s">
        <v>630</v>
      </c>
      <c r="C49" s="625">
        <v>25</v>
      </c>
      <c r="D49" s="625" t="s">
        <v>661</v>
      </c>
      <c r="E49" s="626"/>
      <c r="F49" s="626">
        <v>50</v>
      </c>
      <c r="G49" s="609"/>
      <c r="H49" s="609"/>
      <c r="I49" s="611"/>
      <c r="J49" s="611"/>
      <c r="K49" s="611"/>
      <c r="L49" s="611"/>
      <c r="M49" s="611"/>
      <c r="N49" s="611"/>
      <c r="O49" s="611"/>
      <c r="P49" s="611"/>
      <c r="Q49" s="611"/>
    </row>
    <row r="50" spans="1:17" s="612" customFormat="1" x14ac:dyDescent="0.2">
      <c r="A50" s="623">
        <v>1</v>
      </c>
      <c r="B50" s="624" t="s">
        <v>630</v>
      </c>
      <c r="C50" s="627">
        <v>32</v>
      </c>
      <c r="D50" s="627" t="s">
        <v>661</v>
      </c>
      <c r="E50" s="628"/>
      <c r="F50" s="628">
        <v>69</v>
      </c>
      <c r="G50" s="609"/>
      <c r="H50" s="609"/>
      <c r="I50" s="611"/>
      <c r="J50" s="611"/>
      <c r="K50" s="611"/>
      <c r="L50" s="611"/>
      <c r="M50" s="611"/>
      <c r="N50" s="611"/>
      <c r="O50" s="611"/>
      <c r="P50" s="611"/>
      <c r="Q50" s="611"/>
    </row>
    <row r="51" spans="1:17" s="612" customFormat="1" x14ac:dyDescent="0.2">
      <c r="A51" s="623">
        <v>2</v>
      </c>
      <c r="B51" s="624" t="s">
        <v>630</v>
      </c>
      <c r="C51" s="627">
        <v>40</v>
      </c>
      <c r="D51" s="627" t="s">
        <v>661</v>
      </c>
      <c r="E51" s="628"/>
      <c r="F51" s="628">
        <v>70</v>
      </c>
      <c r="G51" s="609"/>
      <c r="H51" s="609"/>
      <c r="I51" s="611"/>
      <c r="J51" s="611"/>
      <c r="K51" s="611"/>
      <c r="L51" s="611"/>
      <c r="M51" s="611"/>
      <c r="N51" s="611"/>
      <c r="O51" s="611"/>
      <c r="P51" s="611"/>
      <c r="Q51" s="611"/>
    </row>
    <row r="52" spans="1:17" s="612" customFormat="1" x14ac:dyDescent="0.2">
      <c r="A52" s="623">
        <v>3</v>
      </c>
      <c r="B52" s="624" t="s">
        <v>630</v>
      </c>
      <c r="C52" s="627">
        <v>50</v>
      </c>
      <c r="D52" s="627" t="s">
        <v>661</v>
      </c>
      <c r="E52" s="629"/>
      <c r="F52" s="629">
        <v>66</v>
      </c>
      <c r="G52" s="609"/>
      <c r="H52" s="609"/>
      <c r="I52" s="611"/>
      <c r="J52" s="611"/>
      <c r="K52" s="611"/>
      <c r="L52" s="611"/>
      <c r="M52" s="611"/>
      <c r="N52" s="611"/>
      <c r="O52" s="611"/>
      <c r="P52" s="611"/>
      <c r="Q52" s="611"/>
    </row>
    <row r="53" spans="1:17" s="612" customFormat="1" x14ac:dyDescent="0.2">
      <c r="A53" s="623">
        <v>4</v>
      </c>
      <c r="B53" s="624" t="s">
        <v>630</v>
      </c>
      <c r="C53" s="627">
        <v>65</v>
      </c>
      <c r="D53" s="627" t="s">
        <v>661</v>
      </c>
      <c r="E53" s="628"/>
      <c r="F53" s="628">
        <v>30</v>
      </c>
      <c r="G53" s="609"/>
      <c r="H53" s="609"/>
      <c r="I53" s="611"/>
      <c r="J53" s="611"/>
      <c r="K53" s="611"/>
      <c r="L53" s="611"/>
      <c r="M53" s="611"/>
      <c r="N53" s="611"/>
      <c r="O53" s="611"/>
      <c r="P53" s="611"/>
      <c r="Q53" s="611"/>
    </row>
    <row r="54" spans="1:17" s="612" customFormat="1" ht="25.5" x14ac:dyDescent="0.2">
      <c r="A54" s="623">
        <v>5</v>
      </c>
      <c r="B54" s="624" t="s">
        <v>631</v>
      </c>
      <c r="C54" s="627"/>
      <c r="D54" s="627" t="s">
        <v>435</v>
      </c>
      <c r="E54" s="628"/>
      <c r="F54" s="628">
        <v>1</v>
      </c>
      <c r="G54" s="609"/>
      <c r="H54" s="609"/>
      <c r="I54" s="611"/>
      <c r="J54" s="611"/>
      <c r="K54" s="611"/>
      <c r="L54" s="611"/>
      <c r="M54" s="611"/>
      <c r="N54" s="611"/>
      <c r="O54" s="611"/>
      <c r="P54" s="611"/>
      <c r="Q54" s="611"/>
    </row>
    <row r="55" spans="1:17" s="612" customFormat="1" ht="25.5" x14ac:dyDescent="0.2">
      <c r="A55" s="623">
        <v>6</v>
      </c>
      <c r="B55" s="624" t="s">
        <v>632</v>
      </c>
      <c r="C55" s="627"/>
      <c r="D55" s="627" t="s">
        <v>435</v>
      </c>
      <c r="E55" s="629"/>
      <c r="F55" s="629">
        <v>1</v>
      </c>
      <c r="G55" s="609"/>
      <c r="H55" s="609"/>
      <c r="I55" s="611"/>
      <c r="J55" s="611"/>
      <c r="K55" s="611"/>
      <c r="L55" s="611"/>
      <c r="M55" s="611"/>
      <c r="N55" s="611"/>
      <c r="O55" s="611"/>
      <c r="P55" s="611"/>
      <c r="Q55" s="611"/>
    </row>
    <row r="56" spans="1:17" s="612" customFormat="1" ht="38.25" x14ac:dyDescent="0.2">
      <c r="A56" s="623">
        <v>7</v>
      </c>
      <c r="B56" s="624" t="s">
        <v>1295</v>
      </c>
      <c r="C56" s="627" t="s">
        <v>662</v>
      </c>
      <c r="D56" s="627" t="s">
        <v>435</v>
      </c>
      <c r="E56" s="628"/>
      <c r="F56" s="628">
        <v>1</v>
      </c>
      <c r="G56" s="609"/>
      <c r="H56" s="609"/>
      <c r="I56" s="611"/>
      <c r="J56" s="611"/>
      <c r="K56" s="611"/>
      <c r="L56" s="611"/>
      <c r="M56" s="611"/>
      <c r="N56" s="611"/>
      <c r="O56" s="611"/>
      <c r="P56" s="611"/>
      <c r="Q56" s="611"/>
    </row>
    <row r="57" spans="1:17" s="612" customFormat="1" ht="38.25" x14ac:dyDescent="0.2">
      <c r="A57" s="623">
        <v>8</v>
      </c>
      <c r="B57" s="624" t="s">
        <v>1295</v>
      </c>
      <c r="C57" s="627" t="s">
        <v>663</v>
      </c>
      <c r="D57" s="627" t="s">
        <v>435</v>
      </c>
      <c r="E57" s="628"/>
      <c r="F57" s="628">
        <v>2</v>
      </c>
      <c r="G57" s="609"/>
      <c r="H57" s="609"/>
      <c r="I57" s="611"/>
      <c r="J57" s="611"/>
      <c r="K57" s="611"/>
      <c r="L57" s="611"/>
      <c r="M57" s="611"/>
      <c r="N57" s="611"/>
      <c r="O57" s="611"/>
      <c r="P57" s="611"/>
      <c r="Q57" s="611"/>
    </row>
    <row r="58" spans="1:17" s="612" customFormat="1" ht="38.25" x14ac:dyDescent="0.2">
      <c r="A58" s="623">
        <v>9</v>
      </c>
      <c r="B58" s="624" t="s">
        <v>1295</v>
      </c>
      <c r="C58" s="627" t="s">
        <v>662</v>
      </c>
      <c r="D58" s="627" t="s">
        <v>435</v>
      </c>
      <c r="E58" s="628"/>
      <c r="F58" s="628">
        <v>1</v>
      </c>
      <c r="G58" s="609"/>
      <c r="H58" s="609"/>
      <c r="I58" s="611"/>
      <c r="J58" s="611"/>
      <c r="K58" s="611"/>
      <c r="L58" s="611"/>
      <c r="M58" s="611"/>
      <c r="N58" s="611"/>
      <c r="O58" s="611"/>
      <c r="P58" s="611"/>
      <c r="Q58" s="611"/>
    </row>
    <row r="59" spans="1:17" s="612" customFormat="1" ht="38.25" x14ac:dyDescent="0.2">
      <c r="A59" s="623">
        <v>10</v>
      </c>
      <c r="B59" s="624" t="s">
        <v>1295</v>
      </c>
      <c r="C59" s="627" t="s">
        <v>663</v>
      </c>
      <c r="D59" s="627" t="s">
        <v>435</v>
      </c>
      <c r="E59" s="628"/>
      <c r="F59" s="628">
        <v>4</v>
      </c>
      <c r="G59" s="609"/>
      <c r="H59" s="609"/>
      <c r="I59" s="611"/>
      <c r="J59" s="611"/>
      <c r="K59" s="611"/>
      <c r="L59" s="611"/>
      <c r="M59" s="611"/>
      <c r="N59" s="611"/>
      <c r="O59" s="611"/>
      <c r="P59" s="611"/>
      <c r="Q59" s="611"/>
    </row>
    <row r="60" spans="1:17" s="612" customFormat="1" ht="38.25" x14ac:dyDescent="0.2">
      <c r="A60" s="623">
        <v>11</v>
      </c>
      <c r="B60" s="624" t="s">
        <v>1295</v>
      </c>
      <c r="C60" s="627" t="s">
        <v>1297</v>
      </c>
      <c r="D60" s="627" t="s">
        <v>435</v>
      </c>
      <c r="E60" s="629"/>
      <c r="F60" s="629">
        <v>1</v>
      </c>
      <c r="G60" s="609"/>
      <c r="H60" s="609"/>
      <c r="I60" s="611"/>
      <c r="J60" s="611"/>
      <c r="K60" s="611"/>
      <c r="L60" s="611"/>
      <c r="M60" s="611"/>
      <c r="N60" s="611"/>
      <c r="O60" s="611"/>
      <c r="P60" s="611"/>
      <c r="Q60" s="611"/>
    </row>
    <row r="61" spans="1:17" s="612" customFormat="1" ht="38.25" x14ac:dyDescent="0.2">
      <c r="A61" s="623">
        <v>12</v>
      </c>
      <c r="B61" s="624" t="s">
        <v>1295</v>
      </c>
      <c r="C61" s="627" t="s">
        <v>664</v>
      </c>
      <c r="D61" s="627" t="s">
        <v>435</v>
      </c>
      <c r="E61" s="628"/>
      <c r="F61" s="628">
        <v>1</v>
      </c>
      <c r="G61" s="609"/>
      <c r="H61" s="609"/>
      <c r="I61" s="611"/>
      <c r="J61" s="611"/>
      <c r="K61" s="611"/>
      <c r="L61" s="611"/>
      <c r="M61" s="611"/>
      <c r="N61" s="611"/>
      <c r="O61" s="611"/>
      <c r="P61" s="611"/>
      <c r="Q61" s="611"/>
    </row>
    <row r="62" spans="1:17" s="612" customFormat="1" ht="25.5" x14ac:dyDescent="0.2">
      <c r="A62" s="623">
        <v>13</v>
      </c>
      <c r="B62" s="624" t="s">
        <v>633</v>
      </c>
      <c r="C62" s="625" t="s">
        <v>665</v>
      </c>
      <c r="D62" s="627" t="s">
        <v>435</v>
      </c>
      <c r="E62" s="630"/>
      <c r="F62" s="630">
        <v>3</v>
      </c>
      <c r="G62" s="609"/>
      <c r="H62" s="609"/>
      <c r="I62" s="611"/>
      <c r="J62" s="611"/>
      <c r="K62" s="611"/>
      <c r="L62" s="611"/>
      <c r="M62" s="611"/>
      <c r="N62" s="611"/>
      <c r="O62" s="611"/>
      <c r="P62" s="611"/>
      <c r="Q62" s="611"/>
    </row>
    <row r="63" spans="1:17" s="612" customFormat="1" ht="25.5" x14ac:dyDescent="0.2">
      <c r="A63" s="623">
        <v>14</v>
      </c>
      <c r="B63" s="624" t="s">
        <v>633</v>
      </c>
      <c r="C63" s="625" t="s">
        <v>666</v>
      </c>
      <c r="D63" s="627" t="s">
        <v>435</v>
      </c>
      <c r="E63" s="626"/>
      <c r="F63" s="626">
        <v>1</v>
      </c>
      <c r="G63" s="609"/>
      <c r="H63" s="609"/>
      <c r="I63" s="611"/>
      <c r="J63" s="611"/>
      <c r="K63" s="611"/>
      <c r="L63" s="611"/>
      <c r="M63" s="611"/>
      <c r="N63" s="611"/>
      <c r="O63" s="611"/>
      <c r="P63" s="611"/>
      <c r="Q63" s="611"/>
    </row>
    <row r="64" spans="1:17" s="612" customFormat="1" x14ac:dyDescent="0.2">
      <c r="A64" s="623">
        <v>15</v>
      </c>
      <c r="B64" s="624" t="s">
        <v>634</v>
      </c>
      <c r="C64" s="625" t="s">
        <v>667</v>
      </c>
      <c r="D64" s="627" t="s">
        <v>436</v>
      </c>
      <c r="E64" s="630"/>
      <c r="F64" s="630">
        <v>1</v>
      </c>
      <c r="G64" s="609"/>
      <c r="H64" s="609"/>
      <c r="I64" s="611"/>
      <c r="J64" s="611"/>
      <c r="K64" s="611"/>
      <c r="L64" s="611"/>
      <c r="M64" s="611"/>
      <c r="N64" s="611"/>
      <c r="O64" s="611"/>
      <c r="P64" s="611"/>
      <c r="Q64" s="611"/>
    </row>
    <row r="65" spans="1:17" s="612" customFormat="1" x14ac:dyDescent="0.2">
      <c r="A65" s="623">
        <v>16</v>
      </c>
      <c r="B65" s="624" t="s">
        <v>634</v>
      </c>
      <c r="C65" s="625" t="s">
        <v>668</v>
      </c>
      <c r="D65" s="625" t="s">
        <v>436</v>
      </c>
      <c r="E65" s="626"/>
      <c r="F65" s="626">
        <v>1</v>
      </c>
      <c r="G65" s="609"/>
      <c r="H65" s="609"/>
      <c r="I65" s="611"/>
      <c r="J65" s="611"/>
      <c r="K65" s="611"/>
      <c r="L65" s="611"/>
      <c r="M65" s="611"/>
      <c r="N65" s="611"/>
      <c r="O65" s="611"/>
      <c r="P65" s="611"/>
      <c r="Q65" s="611"/>
    </row>
    <row r="66" spans="1:17" s="612" customFormat="1" x14ac:dyDescent="0.2">
      <c r="A66" s="623">
        <v>17</v>
      </c>
      <c r="B66" s="624" t="s">
        <v>634</v>
      </c>
      <c r="C66" s="625" t="s">
        <v>669</v>
      </c>
      <c r="D66" s="625" t="s">
        <v>436</v>
      </c>
      <c r="E66" s="630"/>
      <c r="F66" s="630">
        <v>7</v>
      </c>
      <c r="G66" s="609"/>
      <c r="H66" s="609"/>
      <c r="I66" s="611"/>
      <c r="J66" s="611"/>
      <c r="K66" s="611"/>
      <c r="L66" s="611"/>
      <c r="M66" s="611"/>
      <c r="N66" s="611"/>
      <c r="O66" s="611"/>
      <c r="P66" s="611"/>
      <c r="Q66" s="611"/>
    </row>
    <row r="67" spans="1:17" s="612" customFormat="1" x14ac:dyDescent="0.2">
      <c r="A67" s="623">
        <v>18</v>
      </c>
      <c r="B67" s="624" t="s">
        <v>634</v>
      </c>
      <c r="C67" s="625" t="s">
        <v>677</v>
      </c>
      <c r="D67" s="625" t="s">
        <v>436</v>
      </c>
      <c r="E67" s="630"/>
      <c r="F67" s="630">
        <v>1</v>
      </c>
      <c r="G67" s="609"/>
      <c r="H67" s="609"/>
      <c r="I67" s="611"/>
      <c r="J67" s="611"/>
      <c r="K67" s="611"/>
      <c r="L67" s="611"/>
      <c r="M67" s="611"/>
      <c r="N67" s="611"/>
      <c r="O67" s="611"/>
      <c r="P67" s="611"/>
      <c r="Q67" s="611"/>
    </row>
    <row r="68" spans="1:17" s="612" customFormat="1" ht="51" x14ac:dyDescent="0.2">
      <c r="A68" s="623">
        <v>19</v>
      </c>
      <c r="B68" s="624" t="s">
        <v>635</v>
      </c>
      <c r="C68" s="625"/>
      <c r="D68" s="625" t="s">
        <v>435</v>
      </c>
      <c r="E68" s="630"/>
      <c r="F68" s="630">
        <v>4</v>
      </c>
      <c r="G68" s="609"/>
      <c r="H68" s="609"/>
      <c r="I68" s="611"/>
      <c r="J68" s="611"/>
      <c r="K68" s="611"/>
      <c r="L68" s="611"/>
      <c r="M68" s="611"/>
      <c r="N68" s="611"/>
      <c r="O68" s="611"/>
      <c r="P68" s="611"/>
      <c r="Q68" s="611"/>
    </row>
    <row r="69" spans="1:17" s="612" customFormat="1" ht="57" x14ac:dyDescent="0.2">
      <c r="A69" s="623">
        <v>20</v>
      </c>
      <c r="B69" s="631" t="s">
        <v>636</v>
      </c>
      <c r="C69" s="625"/>
      <c r="D69" s="625" t="s">
        <v>435</v>
      </c>
      <c r="E69" s="630"/>
      <c r="F69" s="630">
        <v>2</v>
      </c>
      <c r="G69" s="609"/>
      <c r="H69" s="609"/>
      <c r="I69" s="611"/>
      <c r="J69" s="611"/>
      <c r="K69" s="611"/>
      <c r="L69" s="611"/>
      <c r="M69" s="611"/>
      <c r="N69" s="611"/>
      <c r="O69" s="611"/>
      <c r="P69" s="611"/>
      <c r="Q69" s="611"/>
    </row>
    <row r="70" spans="1:17" s="612" customFormat="1" ht="14.25" x14ac:dyDescent="0.2">
      <c r="A70" s="623">
        <v>21</v>
      </c>
      <c r="B70" s="631" t="s">
        <v>637</v>
      </c>
      <c r="C70" s="627" t="s">
        <v>670</v>
      </c>
      <c r="D70" s="627" t="s">
        <v>436</v>
      </c>
      <c r="E70" s="629"/>
      <c r="F70" s="629">
        <v>6</v>
      </c>
      <c r="G70" s="609"/>
      <c r="H70" s="609"/>
      <c r="I70" s="611"/>
      <c r="J70" s="611"/>
      <c r="K70" s="611"/>
      <c r="L70" s="611"/>
      <c r="M70" s="611"/>
      <c r="N70" s="611"/>
      <c r="O70" s="611"/>
      <c r="P70" s="611"/>
      <c r="Q70" s="611"/>
    </row>
    <row r="71" spans="1:17" s="612" customFormat="1" ht="14.25" x14ac:dyDescent="0.2">
      <c r="A71" s="623">
        <v>22</v>
      </c>
      <c r="B71" s="631" t="s">
        <v>637</v>
      </c>
      <c r="C71" s="627" t="s">
        <v>671</v>
      </c>
      <c r="D71" s="627" t="s">
        <v>436</v>
      </c>
      <c r="E71" s="628"/>
      <c r="F71" s="628">
        <v>6</v>
      </c>
      <c r="G71" s="609"/>
      <c r="H71" s="609"/>
      <c r="I71" s="611"/>
      <c r="J71" s="611"/>
      <c r="K71" s="611"/>
      <c r="L71" s="611"/>
      <c r="M71" s="611"/>
      <c r="N71" s="611"/>
      <c r="O71" s="611"/>
      <c r="P71" s="611"/>
      <c r="Q71" s="611"/>
    </row>
    <row r="72" spans="1:17" s="612" customFormat="1" ht="14.25" x14ac:dyDescent="0.2">
      <c r="A72" s="623">
        <v>23</v>
      </c>
      <c r="B72" s="631" t="s">
        <v>637</v>
      </c>
      <c r="C72" s="627" t="s">
        <v>672</v>
      </c>
      <c r="D72" s="627" t="s">
        <v>436</v>
      </c>
      <c r="E72" s="628"/>
      <c r="F72" s="628">
        <v>12</v>
      </c>
      <c r="G72" s="609"/>
      <c r="H72" s="609"/>
      <c r="I72" s="611"/>
      <c r="J72" s="611"/>
      <c r="K72" s="611"/>
      <c r="L72" s="611"/>
      <c r="M72" s="611"/>
      <c r="N72" s="611"/>
      <c r="O72" s="611"/>
      <c r="P72" s="611"/>
      <c r="Q72" s="611"/>
    </row>
    <row r="73" spans="1:17" s="612" customFormat="1" ht="14.25" x14ac:dyDescent="0.2">
      <c r="A73" s="623">
        <v>24</v>
      </c>
      <c r="B73" s="631" t="s">
        <v>637</v>
      </c>
      <c r="C73" s="627" t="s">
        <v>673</v>
      </c>
      <c r="D73" s="627" t="s">
        <v>436</v>
      </c>
      <c r="E73" s="629"/>
      <c r="F73" s="629">
        <v>8</v>
      </c>
      <c r="G73" s="609"/>
      <c r="H73" s="609"/>
      <c r="I73" s="611"/>
      <c r="J73" s="611"/>
      <c r="K73" s="611"/>
      <c r="L73" s="611"/>
      <c r="M73" s="611"/>
      <c r="N73" s="611"/>
      <c r="O73" s="611"/>
      <c r="P73" s="611"/>
      <c r="Q73" s="611"/>
    </row>
    <row r="74" spans="1:17" s="612" customFormat="1" ht="14.25" x14ac:dyDescent="0.2">
      <c r="A74" s="623">
        <v>25</v>
      </c>
      <c r="B74" s="631" t="s">
        <v>637</v>
      </c>
      <c r="C74" s="627" t="s">
        <v>674</v>
      </c>
      <c r="D74" s="627" t="s">
        <v>436</v>
      </c>
      <c r="E74" s="628"/>
      <c r="F74" s="628">
        <v>8</v>
      </c>
      <c r="G74" s="609"/>
      <c r="H74" s="609"/>
      <c r="I74" s="611"/>
      <c r="J74" s="611"/>
      <c r="K74" s="611"/>
      <c r="L74" s="611"/>
      <c r="M74" s="611"/>
      <c r="N74" s="611"/>
      <c r="O74" s="611"/>
      <c r="P74" s="611"/>
      <c r="Q74" s="611"/>
    </row>
    <row r="75" spans="1:17" s="612" customFormat="1" ht="14.25" x14ac:dyDescent="0.2">
      <c r="A75" s="623">
        <v>26</v>
      </c>
      <c r="B75" s="631" t="s">
        <v>637</v>
      </c>
      <c r="C75" s="627" t="s">
        <v>675</v>
      </c>
      <c r="D75" s="627" t="s">
        <v>436</v>
      </c>
      <c r="E75" s="628"/>
      <c r="F75" s="628">
        <v>4</v>
      </c>
      <c r="G75" s="609"/>
      <c r="H75" s="609"/>
      <c r="I75" s="611"/>
      <c r="J75" s="611"/>
      <c r="K75" s="611"/>
      <c r="L75" s="611"/>
      <c r="M75" s="611"/>
      <c r="N75" s="611"/>
      <c r="O75" s="611"/>
      <c r="P75" s="611"/>
      <c r="Q75" s="611"/>
    </row>
    <row r="76" spans="1:17" s="612" customFormat="1" ht="57" x14ac:dyDescent="0.2">
      <c r="A76" s="623">
        <v>27</v>
      </c>
      <c r="B76" s="631" t="s">
        <v>638</v>
      </c>
      <c r="C76" s="627" t="s">
        <v>676</v>
      </c>
      <c r="D76" s="627" t="s">
        <v>435</v>
      </c>
      <c r="E76" s="629"/>
      <c r="F76" s="629">
        <v>4</v>
      </c>
      <c r="G76" s="609"/>
      <c r="H76" s="609"/>
      <c r="I76" s="611"/>
      <c r="J76" s="611"/>
      <c r="K76" s="611"/>
      <c r="L76" s="611"/>
      <c r="M76" s="611"/>
      <c r="N76" s="611"/>
      <c r="O76" s="611"/>
      <c r="P76" s="611"/>
      <c r="Q76" s="611"/>
    </row>
    <row r="77" spans="1:17" s="612" customFormat="1" ht="57" x14ac:dyDescent="0.2">
      <c r="A77" s="623">
        <v>28</v>
      </c>
      <c r="B77" s="631" t="s">
        <v>639</v>
      </c>
      <c r="C77" s="627" t="s">
        <v>676</v>
      </c>
      <c r="D77" s="627" t="s">
        <v>435</v>
      </c>
      <c r="E77" s="628"/>
      <c r="F77" s="628">
        <v>1</v>
      </c>
      <c r="G77" s="609"/>
      <c r="H77" s="609"/>
      <c r="I77" s="611"/>
      <c r="J77" s="611"/>
      <c r="K77" s="611"/>
      <c r="L77" s="611"/>
      <c r="M77" s="611"/>
      <c r="N77" s="611"/>
      <c r="O77" s="611"/>
      <c r="P77" s="611"/>
      <c r="Q77" s="611"/>
    </row>
    <row r="78" spans="1:17" s="612" customFormat="1" ht="42.75" x14ac:dyDescent="0.2">
      <c r="A78" s="623"/>
      <c r="B78" s="648" t="s">
        <v>1494</v>
      </c>
      <c r="C78" s="627"/>
      <c r="D78" s="627"/>
      <c r="E78" s="628"/>
      <c r="F78" s="628">
        <v>1</v>
      </c>
      <c r="G78" s="609"/>
      <c r="H78" s="609"/>
      <c r="I78" s="611"/>
      <c r="J78" s="611"/>
      <c r="K78" s="611"/>
      <c r="L78" s="611"/>
      <c r="M78" s="611"/>
      <c r="N78" s="611"/>
      <c r="O78" s="611"/>
      <c r="P78" s="611"/>
      <c r="Q78" s="611"/>
    </row>
    <row r="79" spans="1:17" s="612" customFormat="1" ht="14.25" x14ac:dyDescent="0.2">
      <c r="A79" s="623">
        <v>29</v>
      </c>
      <c r="B79" s="631" t="s">
        <v>640</v>
      </c>
      <c r="C79" s="627"/>
      <c r="D79" s="627" t="s">
        <v>435</v>
      </c>
      <c r="E79" s="628"/>
      <c r="F79" s="628">
        <v>18</v>
      </c>
      <c r="G79" s="609"/>
      <c r="H79" s="609"/>
      <c r="I79" s="611"/>
      <c r="J79" s="611"/>
      <c r="K79" s="611"/>
      <c r="L79" s="611"/>
      <c r="M79" s="611"/>
      <c r="N79" s="611"/>
      <c r="O79" s="611"/>
      <c r="P79" s="611"/>
      <c r="Q79" s="611"/>
    </row>
    <row r="80" spans="1:17" s="612" customFormat="1" ht="14.25" x14ac:dyDescent="0.2">
      <c r="A80" s="623">
        <v>30</v>
      </c>
      <c r="B80" s="631" t="s">
        <v>641</v>
      </c>
      <c r="C80" s="627"/>
      <c r="D80" s="627" t="s">
        <v>436</v>
      </c>
      <c r="E80" s="629"/>
      <c r="F80" s="629">
        <v>12</v>
      </c>
      <c r="G80" s="609"/>
      <c r="H80" s="609"/>
      <c r="I80" s="611"/>
      <c r="J80" s="611"/>
      <c r="K80" s="611"/>
      <c r="L80" s="611"/>
      <c r="M80" s="611"/>
      <c r="N80" s="611"/>
      <c r="O80" s="611"/>
      <c r="P80" s="611"/>
      <c r="Q80" s="611"/>
    </row>
    <row r="81" spans="1:17" s="612" customFormat="1" ht="14.25" x14ac:dyDescent="0.2">
      <c r="A81" s="623">
        <v>31</v>
      </c>
      <c r="B81" s="631" t="s">
        <v>642</v>
      </c>
      <c r="C81" s="627"/>
      <c r="D81" s="632" t="s">
        <v>661</v>
      </c>
      <c r="E81" s="628"/>
      <c r="F81" s="628">
        <v>24</v>
      </c>
      <c r="G81" s="609"/>
      <c r="H81" s="609"/>
      <c r="I81" s="611"/>
      <c r="J81" s="611"/>
      <c r="K81" s="611"/>
      <c r="L81" s="611"/>
      <c r="M81" s="611"/>
      <c r="N81" s="611"/>
      <c r="O81" s="611"/>
      <c r="P81" s="611"/>
      <c r="Q81" s="611"/>
    </row>
    <row r="82" spans="1:17" s="612" customFormat="1" ht="14.25" x14ac:dyDescent="0.2">
      <c r="A82" s="623">
        <v>32</v>
      </c>
      <c r="B82" s="631" t="s">
        <v>642</v>
      </c>
      <c r="C82" s="627"/>
      <c r="D82" s="632" t="s">
        <v>661</v>
      </c>
      <c r="E82" s="629"/>
      <c r="F82" s="629">
        <v>50</v>
      </c>
      <c r="G82" s="609"/>
      <c r="H82" s="609"/>
      <c r="I82" s="611"/>
      <c r="J82" s="611"/>
      <c r="K82" s="611"/>
      <c r="L82" s="611"/>
      <c r="M82" s="611"/>
      <c r="N82" s="611"/>
      <c r="O82" s="611"/>
      <c r="P82" s="611"/>
      <c r="Q82" s="611"/>
    </row>
    <row r="83" spans="1:17" s="612" customFormat="1" ht="14.25" x14ac:dyDescent="0.2">
      <c r="A83" s="623">
        <v>33</v>
      </c>
      <c r="B83" s="631" t="s">
        <v>642</v>
      </c>
      <c r="C83" s="627"/>
      <c r="D83" s="632" t="s">
        <v>661</v>
      </c>
      <c r="E83" s="628"/>
      <c r="F83" s="628">
        <v>69</v>
      </c>
      <c r="G83" s="609"/>
      <c r="H83" s="609"/>
      <c r="I83" s="611"/>
      <c r="J83" s="611"/>
      <c r="K83" s="611"/>
      <c r="L83" s="611"/>
      <c r="M83" s="611"/>
      <c r="N83" s="611"/>
      <c r="O83" s="611"/>
      <c r="P83" s="611"/>
      <c r="Q83" s="611"/>
    </row>
    <row r="84" spans="1:17" s="612" customFormat="1" ht="14.25" x14ac:dyDescent="0.2">
      <c r="A84" s="623">
        <v>34</v>
      </c>
      <c r="B84" s="631" t="s">
        <v>643</v>
      </c>
      <c r="C84" s="627"/>
      <c r="D84" s="632" t="s">
        <v>661</v>
      </c>
      <c r="E84" s="628"/>
      <c r="F84" s="628">
        <v>25</v>
      </c>
      <c r="G84" s="609"/>
      <c r="H84" s="609"/>
      <c r="I84" s="611"/>
      <c r="J84" s="611"/>
      <c r="K84" s="611"/>
      <c r="L84" s="611"/>
      <c r="M84" s="611"/>
      <c r="N84" s="611"/>
      <c r="O84" s="611"/>
      <c r="P84" s="611"/>
      <c r="Q84" s="611"/>
    </row>
    <row r="85" spans="1:17" s="612" customFormat="1" ht="14.25" x14ac:dyDescent="0.2">
      <c r="A85" s="623">
        <v>35</v>
      </c>
      <c r="B85" s="631" t="s">
        <v>643</v>
      </c>
      <c r="C85" s="627"/>
      <c r="D85" s="632" t="s">
        <v>661</v>
      </c>
      <c r="E85" s="629"/>
      <c r="F85" s="629">
        <v>110</v>
      </c>
      <c r="G85" s="609"/>
      <c r="H85" s="609"/>
      <c r="I85" s="611"/>
      <c r="J85" s="611"/>
      <c r="K85" s="611"/>
      <c r="L85" s="611"/>
      <c r="M85" s="611"/>
      <c r="N85" s="611"/>
      <c r="O85" s="611"/>
      <c r="P85" s="611"/>
      <c r="Q85" s="611"/>
    </row>
    <row r="86" spans="1:17" s="612" customFormat="1" ht="14.25" x14ac:dyDescent="0.2">
      <c r="A86" s="623">
        <v>36</v>
      </c>
      <c r="B86" s="631" t="s">
        <v>643</v>
      </c>
      <c r="C86" s="627"/>
      <c r="D86" s="632" t="s">
        <v>661</v>
      </c>
      <c r="E86" s="628"/>
      <c r="F86" s="628">
        <v>33</v>
      </c>
      <c r="G86" s="609"/>
      <c r="H86" s="609"/>
      <c r="I86" s="611"/>
      <c r="J86" s="611"/>
      <c r="K86" s="611"/>
      <c r="L86" s="611"/>
      <c r="M86" s="611"/>
      <c r="N86" s="611"/>
      <c r="O86" s="611"/>
      <c r="P86" s="611"/>
      <c r="Q86" s="611"/>
    </row>
    <row r="87" spans="1:17" s="612" customFormat="1" ht="14.25" x14ac:dyDescent="0.2">
      <c r="A87" s="623">
        <v>37</v>
      </c>
      <c r="B87" s="631" t="s">
        <v>1296</v>
      </c>
      <c r="C87" s="627"/>
      <c r="D87" s="632" t="s">
        <v>661</v>
      </c>
      <c r="E87" s="629"/>
      <c r="F87" s="629">
        <v>90</v>
      </c>
      <c r="G87" s="609"/>
      <c r="H87" s="609"/>
      <c r="I87" s="611"/>
      <c r="J87" s="611"/>
      <c r="K87" s="611"/>
      <c r="L87" s="611"/>
      <c r="M87" s="611"/>
      <c r="N87" s="611"/>
      <c r="O87" s="611"/>
      <c r="P87" s="611"/>
      <c r="Q87" s="611"/>
    </row>
    <row r="88" spans="1:17" s="612" customFormat="1" ht="14.25" x14ac:dyDescent="0.2">
      <c r="A88" s="623">
        <v>38</v>
      </c>
      <c r="B88" s="631" t="s">
        <v>1296</v>
      </c>
      <c r="C88" s="627"/>
      <c r="D88" s="632" t="s">
        <v>661</v>
      </c>
      <c r="E88" s="628"/>
      <c r="F88" s="628">
        <v>24</v>
      </c>
      <c r="G88" s="609"/>
      <c r="H88" s="609"/>
      <c r="I88" s="611"/>
      <c r="J88" s="611"/>
      <c r="K88" s="611"/>
      <c r="L88" s="611"/>
      <c r="M88" s="611"/>
      <c r="N88" s="611"/>
      <c r="O88" s="611"/>
      <c r="P88" s="611"/>
      <c r="Q88" s="611"/>
    </row>
    <row r="89" spans="1:17" s="612" customFormat="1" ht="14.25" x14ac:dyDescent="0.2">
      <c r="A89" s="623">
        <v>39</v>
      </c>
      <c r="B89" s="631" t="s">
        <v>644</v>
      </c>
      <c r="C89" s="627"/>
      <c r="D89" s="632" t="s">
        <v>436</v>
      </c>
      <c r="E89" s="628"/>
      <c r="F89" s="628">
        <v>8</v>
      </c>
      <c r="G89" s="609"/>
      <c r="H89" s="609"/>
      <c r="I89" s="611"/>
      <c r="J89" s="611"/>
      <c r="K89" s="611"/>
      <c r="L89" s="611"/>
      <c r="M89" s="611"/>
      <c r="N89" s="611"/>
      <c r="O89" s="611"/>
      <c r="P89" s="611"/>
      <c r="Q89" s="611"/>
    </row>
    <row r="90" spans="1:17" s="612" customFormat="1" ht="14.25" x14ac:dyDescent="0.2">
      <c r="A90" s="623">
        <v>40</v>
      </c>
      <c r="B90" s="631" t="s">
        <v>645</v>
      </c>
      <c r="C90" s="627"/>
      <c r="D90" s="632" t="s">
        <v>661</v>
      </c>
      <c r="E90" s="628"/>
      <c r="F90" s="628">
        <v>447</v>
      </c>
      <c r="G90" s="609"/>
      <c r="H90" s="609"/>
      <c r="I90" s="611"/>
      <c r="J90" s="611"/>
      <c r="K90" s="611"/>
      <c r="L90" s="611"/>
      <c r="M90" s="611"/>
      <c r="N90" s="611"/>
      <c r="O90" s="611"/>
      <c r="P90" s="611"/>
      <c r="Q90" s="611"/>
    </row>
    <row r="91" spans="1:17" s="612" customFormat="1" ht="14.25" x14ac:dyDescent="0.2">
      <c r="A91" s="623">
        <v>41</v>
      </c>
      <c r="B91" s="631" t="s">
        <v>646</v>
      </c>
      <c r="C91" s="627"/>
      <c r="D91" s="632" t="s">
        <v>435</v>
      </c>
      <c r="E91" s="628"/>
      <c r="F91" s="628">
        <v>1</v>
      </c>
      <c r="G91" s="609"/>
      <c r="H91" s="609"/>
      <c r="I91" s="611"/>
      <c r="J91" s="611"/>
      <c r="K91" s="611"/>
      <c r="L91" s="611"/>
      <c r="M91" s="611"/>
      <c r="N91" s="611"/>
      <c r="O91" s="611"/>
      <c r="P91" s="611"/>
      <c r="Q91" s="611"/>
    </row>
    <row r="92" spans="1:17" s="612" customFormat="1" ht="14.25" x14ac:dyDescent="0.2">
      <c r="A92" s="623">
        <v>42</v>
      </c>
      <c r="B92" s="631" t="s">
        <v>647</v>
      </c>
      <c r="C92" s="627"/>
      <c r="D92" s="632" t="s">
        <v>435</v>
      </c>
      <c r="E92" s="629"/>
      <c r="F92" s="629">
        <v>1</v>
      </c>
      <c r="G92" s="609"/>
      <c r="H92" s="609"/>
      <c r="I92" s="611"/>
      <c r="J92" s="611"/>
      <c r="K92" s="611"/>
      <c r="L92" s="611"/>
      <c r="M92" s="611"/>
      <c r="N92" s="611"/>
      <c r="O92" s="611"/>
      <c r="P92" s="611"/>
      <c r="Q92" s="611"/>
    </row>
    <row r="93" spans="1:17" s="612" customFormat="1" ht="14.25" x14ac:dyDescent="0.2">
      <c r="A93" s="623">
        <v>43</v>
      </c>
      <c r="B93" s="631" t="s">
        <v>648</v>
      </c>
      <c r="C93" s="627"/>
      <c r="D93" s="632" t="s">
        <v>435</v>
      </c>
      <c r="E93" s="628"/>
      <c r="F93" s="628">
        <v>1</v>
      </c>
      <c r="G93" s="609"/>
      <c r="H93" s="609"/>
      <c r="I93" s="611"/>
      <c r="J93" s="611"/>
      <c r="K93" s="611"/>
      <c r="L93" s="611"/>
      <c r="M93" s="611"/>
      <c r="N93" s="611"/>
      <c r="O93" s="611"/>
      <c r="P93" s="611"/>
      <c r="Q93" s="611"/>
    </row>
    <row r="94" spans="1:17" s="612" customFormat="1" ht="14.25" x14ac:dyDescent="0.2">
      <c r="A94" s="623">
        <v>44</v>
      </c>
      <c r="B94" s="631" t="s">
        <v>649</v>
      </c>
      <c r="C94" s="627"/>
      <c r="D94" s="632" t="s">
        <v>435</v>
      </c>
      <c r="E94" s="628"/>
      <c r="F94" s="628">
        <v>1</v>
      </c>
      <c r="G94" s="609"/>
      <c r="H94" s="609"/>
      <c r="I94" s="611"/>
      <c r="J94" s="611"/>
      <c r="K94" s="611"/>
      <c r="L94" s="611"/>
      <c r="M94" s="611"/>
      <c r="N94" s="611"/>
      <c r="O94" s="611"/>
      <c r="P94" s="611"/>
      <c r="Q94" s="611"/>
    </row>
    <row r="95" spans="1:17" s="612" customFormat="1" ht="14.25" x14ac:dyDescent="0.2">
      <c r="A95" s="623">
        <v>45</v>
      </c>
      <c r="B95" s="631" t="s">
        <v>650</v>
      </c>
      <c r="C95" s="627"/>
      <c r="D95" s="627" t="s">
        <v>435</v>
      </c>
      <c r="E95" s="629"/>
      <c r="F95" s="629">
        <v>1</v>
      </c>
      <c r="G95" s="609"/>
      <c r="H95" s="609"/>
      <c r="I95" s="611"/>
      <c r="J95" s="611"/>
      <c r="K95" s="611"/>
      <c r="L95" s="611"/>
      <c r="M95" s="611"/>
      <c r="N95" s="611"/>
      <c r="O95" s="611"/>
      <c r="P95" s="611"/>
      <c r="Q95" s="611"/>
    </row>
    <row r="96" spans="1:17" s="612" customFormat="1" ht="14.25" x14ac:dyDescent="0.2">
      <c r="A96" s="623">
        <v>46</v>
      </c>
      <c r="B96" s="631" t="s">
        <v>651</v>
      </c>
      <c r="C96" s="625"/>
      <c r="D96" s="627" t="s">
        <v>435</v>
      </c>
      <c r="E96" s="630"/>
      <c r="F96" s="630">
        <v>2</v>
      </c>
      <c r="G96" s="609"/>
      <c r="H96" s="609"/>
      <c r="I96" s="611"/>
      <c r="J96" s="611"/>
      <c r="K96" s="611"/>
      <c r="L96" s="611"/>
      <c r="M96" s="611"/>
      <c r="N96" s="611"/>
      <c r="O96" s="611"/>
      <c r="P96" s="611"/>
      <c r="Q96" s="611"/>
    </row>
    <row r="97" spans="1:17" s="612" customFormat="1" ht="14.25" x14ac:dyDescent="0.2">
      <c r="A97" s="623">
        <v>47</v>
      </c>
      <c r="B97" s="631" t="s">
        <v>651</v>
      </c>
      <c r="C97" s="625"/>
      <c r="D97" s="627" t="s">
        <v>435</v>
      </c>
      <c r="E97" s="630"/>
      <c r="F97" s="630">
        <v>4</v>
      </c>
      <c r="G97" s="609"/>
      <c r="H97" s="609"/>
      <c r="I97" s="611"/>
      <c r="J97" s="611"/>
      <c r="K97" s="611"/>
      <c r="L97" s="611"/>
      <c r="M97" s="611"/>
      <c r="N97" s="611"/>
      <c r="O97" s="611"/>
      <c r="P97" s="611"/>
      <c r="Q97" s="611"/>
    </row>
    <row r="98" spans="1:17" s="612" customFormat="1" ht="14.25" x14ac:dyDescent="0.2">
      <c r="A98" s="623">
        <v>48</v>
      </c>
      <c r="B98" s="631" t="s">
        <v>652</v>
      </c>
      <c r="C98" s="625"/>
      <c r="D98" s="627" t="s">
        <v>435</v>
      </c>
      <c r="E98" s="626"/>
      <c r="F98" s="626">
        <v>1</v>
      </c>
      <c r="G98" s="609"/>
      <c r="H98" s="609"/>
      <c r="I98" s="611"/>
      <c r="J98" s="611"/>
      <c r="K98" s="611"/>
      <c r="L98" s="611"/>
      <c r="M98" s="611"/>
      <c r="N98" s="611"/>
      <c r="O98" s="611"/>
      <c r="P98" s="611"/>
      <c r="Q98" s="611"/>
    </row>
    <row r="99" spans="1:17" s="612" customFormat="1" ht="114" x14ac:dyDescent="0.2">
      <c r="A99" s="623">
        <v>49</v>
      </c>
      <c r="B99" s="295" t="s">
        <v>1495</v>
      </c>
      <c r="C99" s="625"/>
      <c r="D99" s="627" t="s">
        <v>435</v>
      </c>
      <c r="E99" s="630"/>
      <c r="F99" s="630">
        <v>1</v>
      </c>
      <c r="G99" s="609"/>
      <c r="H99" s="609"/>
      <c r="I99" s="611"/>
      <c r="J99" s="611"/>
      <c r="K99" s="611"/>
      <c r="L99" s="611"/>
      <c r="M99" s="611"/>
      <c r="N99" s="611"/>
      <c r="O99" s="611"/>
      <c r="P99" s="611"/>
      <c r="Q99" s="611"/>
    </row>
    <row r="100" spans="1:17" s="612" customFormat="1" ht="28.5" x14ac:dyDescent="0.2">
      <c r="A100" s="623">
        <v>50</v>
      </c>
      <c r="B100" s="631" t="s">
        <v>653</v>
      </c>
      <c r="C100" s="625"/>
      <c r="D100" s="627" t="s">
        <v>661</v>
      </c>
      <c r="E100" s="630"/>
      <c r="F100" s="630">
        <v>9</v>
      </c>
      <c r="G100" s="609"/>
      <c r="H100" s="609"/>
      <c r="I100" s="611"/>
      <c r="J100" s="611"/>
      <c r="K100" s="611"/>
      <c r="L100" s="611"/>
      <c r="M100" s="611"/>
      <c r="N100" s="611"/>
      <c r="O100" s="611"/>
      <c r="P100" s="611"/>
      <c r="Q100" s="611"/>
    </row>
    <row r="101" spans="1:17" s="612" customFormat="1" ht="57" x14ac:dyDescent="0.2">
      <c r="A101" s="623">
        <v>51</v>
      </c>
      <c r="B101" s="631" t="s">
        <v>654</v>
      </c>
      <c r="C101" s="625" t="s">
        <v>678</v>
      </c>
      <c r="D101" s="627" t="s">
        <v>435</v>
      </c>
      <c r="E101" s="630"/>
      <c r="F101" s="630">
        <v>1</v>
      </c>
      <c r="G101" s="609"/>
      <c r="H101" s="609"/>
      <c r="I101" s="611"/>
      <c r="J101" s="611"/>
      <c r="K101" s="611"/>
      <c r="L101" s="611"/>
      <c r="M101" s="611"/>
      <c r="N101" s="611"/>
      <c r="O101" s="611"/>
      <c r="P101" s="611"/>
      <c r="Q101" s="611"/>
    </row>
    <row r="102" spans="1:17" s="612" customFormat="1" ht="57" x14ac:dyDescent="0.2">
      <c r="A102" s="623">
        <v>54</v>
      </c>
      <c r="B102" s="631" t="s">
        <v>655</v>
      </c>
      <c r="C102" s="625" t="s">
        <v>679</v>
      </c>
      <c r="D102" s="627" t="s">
        <v>435</v>
      </c>
      <c r="E102" s="630"/>
      <c r="F102" s="630">
        <v>1</v>
      </c>
      <c r="G102" s="609"/>
      <c r="H102" s="609"/>
      <c r="I102" s="611"/>
      <c r="J102" s="611"/>
      <c r="K102" s="611"/>
      <c r="L102" s="611"/>
      <c r="M102" s="611"/>
      <c r="N102" s="611"/>
      <c r="O102" s="611"/>
      <c r="P102" s="611"/>
      <c r="Q102" s="611"/>
    </row>
    <row r="103" spans="1:17" s="612" customFormat="1" ht="14.25" x14ac:dyDescent="0.2">
      <c r="A103" s="623">
        <v>57</v>
      </c>
      <c r="B103" s="633" t="s">
        <v>656</v>
      </c>
      <c r="C103" s="625"/>
      <c r="D103" s="627" t="s">
        <v>436</v>
      </c>
      <c r="E103" s="630"/>
      <c r="F103" s="630">
        <v>1</v>
      </c>
      <c r="G103" s="609"/>
      <c r="H103" s="609"/>
      <c r="I103" s="611"/>
      <c r="J103" s="611"/>
      <c r="K103" s="611"/>
      <c r="L103" s="611"/>
      <c r="M103" s="611"/>
      <c r="N103" s="611"/>
      <c r="O103" s="611"/>
      <c r="P103" s="611"/>
      <c r="Q103" s="611"/>
    </row>
    <row r="104" spans="1:17" s="612" customFormat="1" ht="14.25" x14ac:dyDescent="0.2">
      <c r="A104" s="623">
        <v>58</v>
      </c>
      <c r="B104" s="633" t="s">
        <v>640</v>
      </c>
      <c r="C104" s="625"/>
      <c r="D104" s="627" t="s">
        <v>436</v>
      </c>
      <c r="E104" s="626"/>
      <c r="F104" s="626">
        <v>12</v>
      </c>
      <c r="G104" s="609"/>
      <c r="H104" s="609"/>
      <c r="I104" s="611"/>
      <c r="J104" s="611"/>
      <c r="K104" s="611"/>
      <c r="L104" s="611"/>
      <c r="M104" s="611"/>
      <c r="N104" s="611"/>
      <c r="O104" s="611"/>
      <c r="P104" s="611"/>
      <c r="Q104" s="611"/>
    </row>
    <row r="105" spans="1:17" s="612" customFormat="1" ht="14.25" x14ac:dyDescent="0.2">
      <c r="A105" s="623">
        <v>60</v>
      </c>
      <c r="B105" s="633" t="s">
        <v>657</v>
      </c>
      <c r="C105" s="625"/>
      <c r="D105" s="625" t="s">
        <v>436</v>
      </c>
      <c r="E105" s="630"/>
      <c r="F105" s="630">
        <v>1</v>
      </c>
      <c r="G105" s="609"/>
      <c r="H105" s="609"/>
      <c r="I105" s="611"/>
      <c r="J105" s="611"/>
      <c r="K105" s="611"/>
      <c r="L105" s="611"/>
      <c r="M105" s="611"/>
      <c r="N105" s="611"/>
      <c r="O105" s="611"/>
      <c r="P105" s="611"/>
      <c r="Q105" s="611"/>
    </row>
    <row r="106" spans="1:17" s="612" customFormat="1" ht="14.25" x14ac:dyDescent="0.2">
      <c r="A106" s="623">
        <v>62</v>
      </c>
      <c r="B106" s="634" t="s">
        <v>658</v>
      </c>
      <c r="C106" s="632"/>
      <c r="D106" s="635" t="s">
        <v>436</v>
      </c>
      <c r="E106" s="636"/>
      <c r="F106" s="636">
        <v>2</v>
      </c>
      <c r="G106" s="609"/>
      <c r="H106" s="609"/>
      <c r="I106" s="611"/>
      <c r="J106" s="611"/>
      <c r="K106" s="611"/>
      <c r="L106" s="611"/>
      <c r="M106" s="611"/>
      <c r="N106" s="611"/>
      <c r="O106" s="611"/>
      <c r="P106" s="611"/>
      <c r="Q106" s="611"/>
    </row>
    <row r="107" spans="1:17" s="612" customFormat="1" ht="57" x14ac:dyDescent="0.2">
      <c r="A107" s="623">
        <v>64</v>
      </c>
      <c r="B107" s="295" t="s">
        <v>1496</v>
      </c>
      <c r="C107" s="632"/>
      <c r="D107" s="635" t="s">
        <v>435</v>
      </c>
      <c r="E107" s="636"/>
      <c r="F107" s="636">
        <v>1</v>
      </c>
      <c r="G107" s="609"/>
      <c r="H107" s="609"/>
      <c r="I107" s="611"/>
      <c r="J107" s="611"/>
      <c r="K107" s="611"/>
      <c r="L107" s="611"/>
      <c r="M107" s="611"/>
      <c r="N107" s="611"/>
      <c r="O107" s="611"/>
      <c r="P107" s="611"/>
      <c r="Q107" s="611"/>
    </row>
    <row r="108" spans="1:17" s="612" customFormat="1" ht="14.25" x14ac:dyDescent="0.2">
      <c r="A108" s="623">
        <v>65</v>
      </c>
      <c r="B108" s="634" t="s">
        <v>659</v>
      </c>
      <c r="C108" s="632"/>
      <c r="D108" s="635" t="s">
        <v>436</v>
      </c>
      <c r="E108" s="636"/>
      <c r="F108" s="636">
        <v>12</v>
      </c>
      <c r="G108" s="609"/>
      <c r="H108" s="609"/>
      <c r="I108" s="611"/>
      <c r="J108" s="611"/>
      <c r="K108" s="611"/>
      <c r="L108" s="611"/>
      <c r="M108" s="611"/>
      <c r="N108" s="611"/>
      <c r="O108" s="611"/>
      <c r="P108" s="611"/>
      <c r="Q108" s="611"/>
    </row>
    <row r="109" spans="1:17" s="612" customFormat="1" ht="14.25" x14ac:dyDescent="0.2">
      <c r="A109" s="623">
        <v>66</v>
      </c>
      <c r="B109" s="634" t="s">
        <v>660</v>
      </c>
      <c r="C109" s="632"/>
      <c r="D109" s="635" t="s">
        <v>436</v>
      </c>
      <c r="E109" s="636"/>
      <c r="F109" s="636">
        <v>6</v>
      </c>
      <c r="G109" s="609"/>
      <c r="H109" s="609"/>
      <c r="I109" s="611"/>
      <c r="J109" s="611"/>
      <c r="K109" s="611"/>
      <c r="L109" s="611"/>
      <c r="M109" s="611"/>
      <c r="N109" s="611"/>
      <c r="O109" s="611"/>
      <c r="P109" s="611"/>
      <c r="Q109" s="611"/>
    </row>
    <row r="110" spans="1:17" s="612" customFormat="1" ht="14.25" x14ac:dyDescent="0.2">
      <c r="A110" s="623">
        <v>67</v>
      </c>
      <c r="B110" s="634" t="s">
        <v>1491</v>
      </c>
      <c r="C110" s="632"/>
      <c r="D110" s="635" t="s">
        <v>436</v>
      </c>
      <c r="E110" s="636"/>
      <c r="F110" s="636">
        <v>1</v>
      </c>
      <c r="G110" s="609"/>
      <c r="H110" s="609"/>
      <c r="I110" s="611"/>
      <c r="J110" s="611"/>
      <c r="K110" s="611"/>
      <c r="L110" s="611"/>
      <c r="M110" s="611"/>
      <c r="N110" s="611"/>
      <c r="O110" s="611"/>
      <c r="P110" s="611"/>
      <c r="Q110" s="611"/>
    </row>
    <row r="111" spans="1:17" s="10" customFormat="1" ht="15" x14ac:dyDescent="0.25">
      <c r="A111" s="120">
        <v>68</v>
      </c>
      <c r="B111" s="470" t="s">
        <v>680</v>
      </c>
      <c r="C111" s="179"/>
      <c r="D111" s="191"/>
      <c r="E111" s="192"/>
      <c r="F111" s="192"/>
      <c r="G111" s="143"/>
      <c r="H111" s="62"/>
      <c r="I111" s="12"/>
      <c r="J111" s="12"/>
      <c r="K111" s="12"/>
      <c r="L111" s="12"/>
      <c r="M111" s="12"/>
      <c r="N111" s="12"/>
      <c r="O111" s="12"/>
      <c r="P111" s="12"/>
      <c r="Q111" s="12"/>
    </row>
    <row r="112" spans="1:17" s="10" customFormat="1" ht="15" x14ac:dyDescent="0.25">
      <c r="A112" s="120">
        <v>69</v>
      </c>
      <c r="B112" s="470" t="s">
        <v>1298</v>
      </c>
      <c r="C112" s="179"/>
      <c r="D112" s="191"/>
      <c r="E112" s="192"/>
      <c r="F112" s="192"/>
      <c r="G112" s="143"/>
      <c r="H112" s="62"/>
      <c r="I112" s="12"/>
      <c r="J112" s="12"/>
      <c r="K112" s="12"/>
      <c r="L112" s="12"/>
      <c r="M112" s="12"/>
      <c r="N112" s="12"/>
      <c r="O112" s="12"/>
      <c r="P112" s="12"/>
      <c r="Q112" s="12"/>
    </row>
    <row r="113" spans="1:17" s="10" customFormat="1" ht="38.25" customHeight="1" x14ac:dyDescent="0.2">
      <c r="A113" s="120">
        <v>70</v>
      </c>
      <c r="B113" s="297" t="s">
        <v>681</v>
      </c>
      <c r="C113" s="179" t="s">
        <v>708</v>
      </c>
      <c r="D113" s="179" t="s">
        <v>435</v>
      </c>
      <c r="E113" s="192"/>
      <c r="F113" s="192">
        <v>1</v>
      </c>
      <c r="G113" s="143"/>
      <c r="H113" s="62"/>
      <c r="I113" s="12"/>
      <c r="J113" s="460"/>
      <c r="K113" s="12"/>
      <c r="L113" s="12"/>
      <c r="M113" s="12"/>
      <c r="N113" s="12"/>
      <c r="O113" s="12"/>
      <c r="P113" s="12"/>
      <c r="Q113" s="12"/>
    </row>
    <row r="114" spans="1:17" s="10" customFormat="1" ht="28.5" x14ac:dyDescent="0.2">
      <c r="A114" s="120">
        <v>71</v>
      </c>
      <c r="B114" s="295" t="s">
        <v>682</v>
      </c>
      <c r="C114" s="179"/>
      <c r="D114" s="191"/>
      <c r="E114" s="192"/>
      <c r="F114" s="192"/>
      <c r="G114" s="143"/>
      <c r="H114" s="62"/>
      <c r="I114" s="12"/>
      <c r="J114" s="12"/>
      <c r="K114" s="12"/>
      <c r="L114" s="12"/>
      <c r="M114" s="12"/>
      <c r="N114" s="12"/>
      <c r="O114" s="12"/>
      <c r="P114" s="12"/>
      <c r="Q114" s="12"/>
    </row>
    <row r="115" spans="1:17" s="10" customFormat="1" ht="28.5" x14ac:dyDescent="0.2">
      <c r="A115" s="120">
        <v>72</v>
      </c>
      <c r="B115" s="295" t="s">
        <v>683</v>
      </c>
      <c r="C115" s="179"/>
      <c r="D115" s="191"/>
      <c r="E115" s="192"/>
      <c r="F115" s="192"/>
      <c r="G115" s="143"/>
      <c r="H115" s="62"/>
      <c r="I115" s="12"/>
      <c r="J115" s="12"/>
      <c r="K115" s="12"/>
      <c r="L115" s="12"/>
      <c r="M115" s="12"/>
      <c r="N115" s="12"/>
      <c r="O115" s="12"/>
      <c r="P115" s="12"/>
      <c r="Q115" s="12"/>
    </row>
    <row r="116" spans="1:17" s="10" customFormat="1" ht="14.25" x14ac:dyDescent="0.2">
      <c r="A116" s="120">
        <v>73</v>
      </c>
      <c r="B116" s="295" t="s">
        <v>684</v>
      </c>
      <c r="C116" s="193"/>
      <c r="D116" s="191"/>
      <c r="E116" s="192"/>
      <c r="F116" s="192"/>
      <c r="G116" s="143"/>
      <c r="H116" s="62"/>
      <c r="I116" s="12"/>
      <c r="J116" s="12"/>
      <c r="K116" s="12"/>
      <c r="L116" s="12"/>
      <c r="M116" s="12"/>
      <c r="N116" s="12"/>
      <c r="O116" s="12"/>
      <c r="P116" s="12"/>
      <c r="Q116" s="12"/>
    </row>
    <row r="117" spans="1:17" s="10" customFormat="1" ht="28.5" x14ac:dyDescent="0.2">
      <c r="A117" s="120">
        <v>74</v>
      </c>
      <c r="B117" s="295" t="s">
        <v>685</v>
      </c>
      <c r="C117" s="193"/>
      <c r="D117" s="191"/>
      <c r="E117" s="192"/>
      <c r="F117" s="192"/>
      <c r="G117" s="143"/>
      <c r="H117" s="62"/>
      <c r="I117" s="12"/>
      <c r="J117" s="12"/>
      <c r="K117" s="12"/>
      <c r="L117" s="12"/>
      <c r="M117" s="12"/>
      <c r="N117" s="12"/>
      <c r="O117" s="12"/>
      <c r="P117" s="12"/>
      <c r="Q117" s="12"/>
    </row>
    <row r="118" spans="1:17" s="10" customFormat="1" ht="14.25" x14ac:dyDescent="0.2">
      <c r="A118" s="120">
        <v>75</v>
      </c>
      <c r="B118" s="295" t="s">
        <v>686</v>
      </c>
      <c r="C118" s="193"/>
      <c r="D118" s="191"/>
      <c r="E118" s="192"/>
      <c r="F118" s="192"/>
      <c r="G118" s="143"/>
      <c r="H118" s="62"/>
      <c r="I118" s="12"/>
      <c r="J118" s="12"/>
      <c r="K118" s="12"/>
      <c r="L118" s="12"/>
      <c r="M118" s="12"/>
      <c r="N118" s="12"/>
      <c r="O118" s="12"/>
      <c r="P118" s="12"/>
      <c r="Q118" s="12"/>
    </row>
    <row r="119" spans="1:17" s="10" customFormat="1" ht="28.5" x14ac:dyDescent="0.2">
      <c r="A119" s="120">
        <v>76</v>
      </c>
      <c r="B119" s="295" t="s">
        <v>1299</v>
      </c>
      <c r="C119" s="193"/>
      <c r="D119" s="191"/>
      <c r="E119" s="192"/>
      <c r="F119" s="192"/>
      <c r="G119" s="143"/>
      <c r="H119" s="62"/>
      <c r="I119" s="12"/>
      <c r="J119" s="12"/>
      <c r="K119" s="12"/>
      <c r="L119" s="12"/>
      <c r="M119" s="12"/>
      <c r="N119" s="12"/>
      <c r="O119" s="12"/>
      <c r="P119" s="12"/>
      <c r="Q119" s="12"/>
    </row>
    <row r="120" spans="1:17" s="10" customFormat="1" ht="14.25" x14ac:dyDescent="0.2">
      <c r="A120" s="120">
        <v>77</v>
      </c>
      <c r="B120" s="295" t="s">
        <v>687</v>
      </c>
      <c r="C120" s="179"/>
      <c r="D120" s="191"/>
      <c r="E120" s="192"/>
      <c r="F120" s="192"/>
      <c r="G120" s="143"/>
      <c r="H120" s="62"/>
      <c r="I120" s="12"/>
      <c r="J120" s="12"/>
      <c r="K120" s="12"/>
      <c r="L120" s="12"/>
      <c r="M120" s="12"/>
      <c r="N120" s="12"/>
      <c r="O120" s="12"/>
      <c r="P120" s="12"/>
      <c r="Q120" s="12"/>
    </row>
    <row r="121" spans="1:17" s="10" customFormat="1" ht="14.25" x14ac:dyDescent="0.2">
      <c r="A121" s="120">
        <v>78</v>
      </c>
      <c r="B121" s="295" t="s">
        <v>688</v>
      </c>
      <c r="C121" s="193"/>
      <c r="D121" s="191"/>
      <c r="E121" s="192"/>
      <c r="F121" s="192"/>
      <c r="G121" s="143"/>
      <c r="H121" s="62"/>
      <c r="I121" s="12"/>
      <c r="J121" s="12"/>
      <c r="K121" s="12"/>
      <c r="L121" s="12"/>
      <c r="M121" s="12"/>
      <c r="N121" s="12"/>
      <c r="O121" s="12"/>
      <c r="P121" s="12"/>
      <c r="Q121" s="12"/>
    </row>
    <row r="122" spans="1:17" s="10" customFormat="1" ht="14.25" x14ac:dyDescent="0.2">
      <c r="A122" s="120">
        <v>79</v>
      </c>
      <c r="B122" s="295" t="s">
        <v>689</v>
      </c>
      <c r="C122" s="193"/>
      <c r="D122" s="191"/>
      <c r="E122" s="192"/>
      <c r="F122" s="192"/>
      <c r="G122" s="143"/>
      <c r="H122" s="62"/>
      <c r="I122" s="12"/>
      <c r="J122" s="12"/>
      <c r="K122" s="12"/>
      <c r="L122" s="12"/>
      <c r="M122" s="12"/>
      <c r="N122" s="12"/>
      <c r="O122" s="12"/>
      <c r="P122" s="12"/>
      <c r="Q122" s="12"/>
    </row>
    <row r="123" spans="1:17" s="10" customFormat="1" ht="14.25" x14ac:dyDescent="0.2">
      <c r="A123" s="120">
        <v>80</v>
      </c>
      <c r="B123" s="295" t="s">
        <v>690</v>
      </c>
      <c r="C123" s="175"/>
      <c r="D123" s="175"/>
      <c r="E123" s="196"/>
      <c r="F123" s="196"/>
      <c r="G123" s="143"/>
      <c r="H123" s="62"/>
      <c r="I123" s="12"/>
      <c r="J123" s="12"/>
      <c r="K123" s="12"/>
      <c r="L123" s="12"/>
      <c r="M123" s="12"/>
      <c r="N123" s="12"/>
      <c r="O123" s="12"/>
      <c r="P123" s="12"/>
      <c r="Q123" s="12"/>
    </row>
    <row r="124" spans="1:17" s="10" customFormat="1" ht="14.25" x14ac:dyDescent="0.2">
      <c r="A124" s="120">
        <v>81</v>
      </c>
      <c r="B124" s="295" t="s">
        <v>691</v>
      </c>
      <c r="C124" s="179"/>
      <c r="D124" s="191"/>
      <c r="E124" s="192"/>
      <c r="F124" s="192"/>
      <c r="G124" s="143"/>
      <c r="H124" s="62"/>
      <c r="I124" s="12"/>
      <c r="J124" s="12"/>
      <c r="K124" s="12"/>
      <c r="L124" s="12"/>
      <c r="M124" s="12"/>
      <c r="N124" s="12"/>
      <c r="O124" s="12"/>
      <c r="P124" s="12"/>
      <c r="Q124" s="12"/>
    </row>
    <row r="125" spans="1:17" s="10" customFormat="1" ht="14.25" x14ac:dyDescent="0.2">
      <c r="A125" s="120">
        <v>82</v>
      </c>
      <c r="B125" s="296" t="s">
        <v>692</v>
      </c>
      <c r="C125" s="179"/>
      <c r="D125" s="191"/>
      <c r="E125" s="192"/>
      <c r="F125" s="192"/>
      <c r="G125" s="143"/>
      <c r="H125" s="62"/>
      <c r="I125" s="12"/>
      <c r="J125" s="12"/>
      <c r="K125" s="12"/>
      <c r="L125" s="12"/>
      <c r="M125" s="12"/>
      <c r="N125" s="12"/>
      <c r="O125" s="12"/>
      <c r="P125" s="12"/>
      <c r="Q125" s="12"/>
    </row>
    <row r="126" spans="1:17" s="10" customFormat="1" ht="14.25" x14ac:dyDescent="0.2">
      <c r="A126" s="120">
        <v>83</v>
      </c>
      <c r="B126" s="296" t="s">
        <v>693</v>
      </c>
      <c r="C126" s="179"/>
      <c r="D126" s="191"/>
      <c r="E126" s="192"/>
      <c r="F126" s="192"/>
      <c r="G126" s="143"/>
      <c r="H126" s="62"/>
      <c r="I126" s="12"/>
      <c r="J126" s="12"/>
      <c r="K126" s="12"/>
      <c r="L126" s="12"/>
      <c r="M126" s="12"/>
      <c r="N126" s="12"/>
      <c r="O126" s="12"/>
      <c r="P126" s="12"/>
      <c r="Q126" s="12"/>
    </row>
    <row r="127" spans="1:17" s="10" customFormat="1" ht="14.25" x14ac:dyDescent="0.2">
      <c r="A127" s="120">
        <v>84</v>
      </c>
      <c r="B127" s="296" t="s">
        <v>694</v>
      </c>
      <c r="C127" s="179">
        <v>250</v>
      </c>
      <c r="D127" s="191"/>
      <c r="E127" s="192"/>
      <c r="F127" s="192"/>
      <c r="G127" s="143"/>
      <c r="H127" s="62"/>
      <c r="I127" s="12"/>
      <c r="J127" s="12"/>
      <c r="K127" s="12"/>
      <c r="L127" s="12"/>
      <c r="M127" s="12"/>
      <c r="N127" s="12"/>
      <c r="O127" s="12"/>
      <c r="P127" s="12"/>
      <c r="Q127" s="12"/>
    </row>
    <row r="128" spans="1:17" s="10" customFormat="1" ht="14.25" x14ac:dyDescent="0.2">
      <c r="A128" s="120">
        <v>85</v>
      </c>
      <c r="B128" s="295" t="s">
        <v>694</v>
      </c>
      <c r="C128" s="179">
        <v>315</v>
      </c>
      <c r="D128" s="191"/>
      <c r="E128" s="192"/>
      <c r="F128" s="192">
        <v>15</v>
      </c>
      <c r="G128" s="143"/>
      <c r="H128" s="62"/>
      <c r="I128" s="12"/>
      <c r="J128" s="12"/>
      <c r="K128" s="12"/>
      <c r="L128" s="12"/>
      <c r="M128" s="12"/>
      <c r="N128" s="12"/>
      <c r="O128" s="12"/>
      <c r="P128" s="12"/>
      <c r="Q128" s="12"/>
    </row>
    <row r="129" spans="1:17" s="10" customFormat="1" ht="14.25" x14ac:dyDescent="0.2">
      <c r="A129" s="120">
        <v>86</v>
      </c>
      <c r="B129" s="296" t="s">
        <v>694</v>
      </c>
      <c r="C129" s="193">
        <v>400</v>
      </c>
      <c r="D129" s="191"/>
      <c r="E129" s="192"/>
      <c r="F129" s="192">
        <v>12</v>
      </c>
      <c r="G129" s="143"/>
      <c r="H129" s="62"/>
      <c r="I129" s="12"/>
      <c r="J129" s="12"/>
      <c r="K129" s="12"/>
      <c r="L129" s="12"/>
      <c r="M129" s="12"/>
      <c r="N129" s="12"/>
      <c r="O129" s="12"/>
      <c r="P129" s="12"/>
      <c r="Q129" s="12"/>
    </row>
    <row r="130" spans="1:17" s="10" customFormat="1" ht="14.25" x14ac:dyDescent="0.2">
      <c r="A130" s="120">
        <v>87</v>
      </c>
      <c r="B130" s="296" t="s">
        <v>694</v>
      </c>
      <c r="C130" s="193">
        <v>500</v>
      </c>
      <c r="D130" s="191"/>
      <c r="E130" s="192"/>
      <c r="F130" s="192">
        <v>19</v>
      </c>
      <c r="G130" s="143"/>
      <c r="H130" s="62"/>
      <c r="I130" s="12"/>
      <c r="J130" s="12"/>
      <c r="K130" s="12"/>
      <c r="L130" s="12"/>
      <c r="M130" s="12"/>
      <c r="N130" s="12"/>
      <c r="O130" s="12"/>
      <c r="P130" s="12"/>
      <c r="Q130" s="12"/>
    </row>
    <row r="131" spans="1:17" s="10" customFormat="1" ht="14.25" x14ac:dyDescent="0.2">
      <c r="A131" s="120">
        <v>88</v>
      </c>
      <c r="B131" s="296" t="s">
        <v>694</v>
      </c>
      <c r="C131" s="193">
        <v>630</v>
      </c>
      <c r="D131" s="191"/>
      <c r="E131" s="192"/>
      <c r="F131" s="192">
        <v>36</v>
      </c>
      <c r="G131" s="143"/>
      <c r="H131" s="62"/>
      <c r="I131" s="12"/>
      <c r="J131" s="12"/>
      <c r="K131" s="12"/>
      <c r="L131" s="12"/>
      <c r="M131" s="12"/>
      <c r="N131" s="12"/>
      <c r="O131" s="12"/>
      <c r="P131" s="12"/>
      <c r="Q131" s="12"/>
    </row>
    <row r="132" spans="1:17" s="10" customFormat="1" ht="14.25" x14ac:dyDescent="0.2">
      <c r="A132" s="120">
        <v>89</v>
      </c>
      <c r="B132" s="296" t="s">
        <v>694</v>
      </c>
      <c r="C132" s="193">
        <v>800</v>
      </c>
      <c r="D132" s="191"/>
      <c r="E132" s="192"/>
      <c r="F132" s="192">
        <v>11</v>
      </c>
      <c r="G132" s="143"/>
      <c r="H132" s="62"/>
      <c r="I132" s="12"/>
      <c r="J132" s="12"/>
      <c r="K132" s="12"/>
      <c r="L132" s="12"/>
      <c r="M132" s="12"/>
      <c r="N132" s="12"/>
      <c r="O132" s="12"/>
      <c r="P132" s="12"/>
      <c r="Q132" s="12"/>
    </row>
    <row r="133" spans="1:17" s="10" customFormat="1" ht="14.25" x14ac:dyDescent="0.2">
      <c r="A133" s="120">
        <v>90</v>
      </c>
      <c r="B133" s="295" t="s">
        <v>694</v>
      </c>
      <c r="C133" s="179">
        <v>1000</v>
      </c>
      <c r="D133" s="191"/>
      <c r="E133" s="192"/>
      <c r="F133" s="192">
        <v>53</v>
      </c>
      <c r="G133" s="143"/>
      <c r="H133" s="62"/>
      <c r="I133" s="12"/>
      <c r="J133" s="12"/>
      <c r="K133" s="12"/>
      <c r="L133" s="12"/>
      <c r="M133" s="12"/>
      <c r="N133" s="12"/>
      <c r="O133" s="12"/>
      <c r="P133" s="12"/>
      <c r="Q133" s="12"/>
    </row>
    <row r="134" spans="1:17" s="10" customFormat="1" ht="14.25" x14ac:dyDescent="0.2">
      <c r="A134" s="120">
        <v>91</v>
      </c>
      <c r="B134" s="295" t="s">
        <v>694</v>
      </c>
      <c r="C134" s="193" t="s">
        <v>709</v>
      </c>
      <c r="D134" s="191"/>
      <c r="E134" s="192"/>
      <c r="F134" s="192">
        <v>1</v>
      </c>
      <c r="G134" s="143"/>
      <c r="H134" s="62"/>
      <c r="I134" s="12"/>
      <c r="J134" s="12"/>
      <c r="K134" s="12"/>
      <c r="L134" s="12"/>
      <c r="M134" s="12"/>
      <c r="N134" s="12"/>
      <c r="O134" s="12"/>
      <c r="P134" s="12"/>
      <c r="Q134" s="12"/>
    </row>
    <row r="135" spans="1:17" s="10" customFormat="1" ht="14.25" x14ac:dyDescent="0.2">
      <c r="A135" s="120">
        <v>92</v>
      </c>
      <c r="B135" s="296" t="s">
        <v>694</v>
      </c>
      <c r="C135" s="193" t="s">
        <v>1307</v>
      </c>
      <c r="D135" s="191"/>
      <c r="E135" s="192"/>
      <c r="F135" s="192">
        <v>1</v>
      </c>
      <c r="G135" s="143"/>
      <c r="H135" s="62"/>
      <c r="I135" s="12"/>
      <c r="J135" s="12"/>
      <c r="K135" s="12"/>
      <c r="L135" s="12"/>
      <c r="M135" s="12"/>
      <c r="N135" s="12"/>
      <c r="O135" s="12"/>
      <c r="P135" s="12"/>
      <c r="Q135" s="12"/>
    </row>
    <row r="136" spans="1:17" s="10" customFormat="1" ht="14.25" x14ac:dyDescent="0.2">
      <c r="A136" s="120">
        <v>93</v>
      </c>
      <c r="B136" s="296" t="s">
        <v>694</v>
      </c>
      <c r="C136" s="175" t="s">
        <v>718</v>
      </c>
      <c r="D136" s="175"/>
      <c r="E136" s="196"/>
      <c r="F136" s="196">
        <v>3</v>
      </c>
      <c r="G136" s="143"/>
      <c r="H136" s="62"/>
      <c r="I136" s="12"/>
      <c r="J136" s="12"/>
      <c r="K136" s="12"/>
      <c r="L136" s="12"/>
      <c r="M136" s="12"/>
      <c r="N136" s="12"/>
      <c r="O136" s="12"/>
      <c r="P136" s="12"/>
      <c r="Q136" s="12"/>
    </row>
    <row r="137" spans="1:17" s="10" customFormat="1" x14ac:dyDescent="0.2">
      <c r="A137" s="120">
        <v>94</v>
      </c>
      <c r="B137" s="471" t="s">
        <v>694</v>
      </c>
      <c r="C137" s="179" t="s">
        <v>711</v>
      </c>
      <c r="D137" s="191"/>
      <c r="E137" s="192"/>
      <c r="F137" s="124">
        <v>1</v>
      </c>
      <c r="G137" s="143"/>
      <c r="H137" s="62"/>
      <c r="I137" s="12"/>
      <c r="J137" s="12"/>
      <c r="K137" s="12"/>
      <c r="L137" s="12"/>
      <c r="M137" s="12"/>
      <c r="N137" s="12"/>
      <c r="O137" s="12"/>
      <c r="P137" s="12"/>
      <c r="Q137" s="12"/>
    </row>
    <row r="138" spans="1:17" s="10" customFormat="1" ht="13.5" thickBot="1" x14ac:dyDescent="0.25">
      <c r="A138" s="120">
        <v>95</v>
      </c>
      <c r="B138" s="471" t="s">
        <v>694</v>
      </c>
      <c r="C138" s="179" t="s">
        <v>1308</v>
      </c>
      <c r="D138" s="191"/>
      <c r="E138" s="192"/>
      <c r="F138" s="124">
        <v>2</v>
      </c>
      <c r="G138" s="143"/>
      <c r="H138" s="62"/>
      <c r="I138" s="12"/>
      <c r="J138" s="12"/>
      <c r="K138" s="12"/>
      <c r="L138" s="12"/>
      <c r="M138" s="12"/>
      <c r="N138" s="12"/>
      <c r="O138" s="12"/>
      <c r="P138" s="12"/>
      <c r="Q138" s="12"/>
    </row>
    <row r="139" spans="1:17" s="10" customFormat="1" x14ac:dyDescent="0.2">
      <c r="A139" s="120">
        <v>96</v>
      </c>
      <c r="B139" s="472" t="s">
        <v>695</v>
      </c>
      <c r="C139" s="179">
        <v>1000</v>
      </c>
      <c r="D139" s="191"/>
      <c r="E139" s="192"/>
      <c r="F139" s="124">
        <v>4</v>
      </c>
      <c r="G139" s="143"/>
      <c r="H139" s="62"/>
      <c r="I139" s="12"/>
      <c r="J139" s="12"/>
      <c r="K139" s="12"/>
      <c r="L139" s="12"/>
      <c r="M139" s="12"/>
      <c r="N139" s="12"/>
      <c r="O139" s="12"/>
      <c r="P139" s="12"/>
      <c r="Q139" s="12"/>
    </row>
    <row r="140" spans="1:17" s="10" customFormat="1" x14ac:dyDescent="0.2">
      <c r="A140" s="120">
        <v>97</v>
      </c>
      <c r="B140" s="473" t="s">
        <v>696</v>
      </c>
      <c r="C140" s="179">
        <v>630</v>
      </c>
      <c r="D140" s="191"/>
      <c r="E140" s="192"/>
      <c r="F140" s="124">
        <v>2</v>
      </c>
      <c r="G140" s="143"/>
      <c r="H140" s="62"/>
      <c r="I140" s="12"/>
      <c r="J140" s="12"/>
      <c r="K140" s="12"/>
      <c r="L140" s="12"/>
      <c r="M140" s="12"/>
      <c r="N140" s="12"/>
      <c r="O140" s="12"/>
      <c r="P140" s="12"/>
      <c r="Q140" s="12"/>
    </row>
    <row r="141" spans="1:17" s="10" customFormat="1" x14ac:dyDescent="0.2">
      <c r="A141" s="120">
        <v>98</v>
      </c>
      <c r="B141" s="473" t="s">
        <v>697</v>
      </c>
      <c r="C141" s="179">
        <v>1000</v>
      </c>
      <c r="D141" s="191"/>
      <c r="E141" s="192"/>
      <c r="F141" s="124">
        <v>2</v>
      </c>
      <c r="G141" s="143"/>
      <c r="H141" s="62"/>
      <c r="I141" s="12"/>
      <c r="J141" s="12"/>
      <c r="K141" s="12"/>
      <c r="L141" s="12"/>
      <c r="M141" s="12"/>
      <c r="N141" s="12"/>
      <c r="O141" s="12"/>
      <c r="P141" s="12"/>
      <c r="Q141" s="12"/>
    </row>
    <row r="142" spans="1:17" s="10" customFormat="1" x14ac:dyDescent="0.2">
      <c r="A142" s="120">
        <v>99</v>
      </c>
      <c r="B142" s="474" t="s">
        <v>698</v>
      </c>
      <c r="C142" s="179">
        <v>630</v>
      </c>
      <c r="D142" s="191"/>
      <c r="E142" s="192"/>
      <c r="F142" s="124">
        <v>1</v>
      </c>
      <c r="G142" s="143"/>
      <c r="H142" s="62"/>
      <c r="I142" s="12"/>
      <c r="J142" s="12"/>
      <c r="K142" s="12"/>
      <c r="L142" s="12"/>
      <c r="M142" s="12"/>
      <c r="N142" s="12"/>
      <c r="O142" s="12"/>
      <c r="P142" s="12"/>
      <c r="Q142" s="12"/>
    </row>
    <row r="143" spans="1:17" s="10" customFormat="1" x14ac:dyDescent="0.2">
      <c r="A143" s="120">
        <v>100</v>
      </c>
      <c r="B143" s="473" t="s">
        <v>698</v>
      </c>
      <c r="C143" s="179">
        <v>1000</v>
      </c>
      <c r="D143" s="191"/>
      <c r="E143" s="192"/>
      <c r="F143" s="124">
        <v>3</v>
      </c>
      <c r="G143" s="143"/>
      <c r="H143" s="62"/>
      <c r="I143" s="12"/>
      <c r="J143" s="12"/>
      <c r="K143" s="12"/>
      <c r="L143" s="12"/>
      <c r="M143" s="12"/>
      <c r="N143" s="12"/>
      <c r="O143" s="12"/>
      <c r="P143" s="12"/>
      <c r="Q143" s="12"/>
    </row>
    <row r="144" spans="1:17" s="10" customFormat="1" x14ac:dyDescent="0.2">
      <c r="A144" s="120">
        <v>101</v>
      </c>
      <c r="B144" s="474" t="s">
        <v>699</v>
      </c>
      <c r="C144" s="179" t="s">
        <v>712</v>
      </c>
      <c r="D144" s="191"/>
      <c r="E144" s="192"/>
      <c r="F144" s="124">
        <v>1</v>
      </c>
      <c r="G144" s="143"/>
      <c r="H144" s="62"/>
      <c r="I144" s="12"/>
      <c r="J144" s="12"/>
      <c r="K144" s="12"/>
      <c r="L144" s="12"/>
      <c r="M144" s="12"/>
      <c r="N144" s="12"/>
      <c r="O144" s="12"/>
      <c r="P144" s="12"/>
      <c r="Q144" s="12"/>
    </row>
    <row r="145" spans="1:17" s="10" customFormat="1" x14ac:dyDescent="0.2">
      <c r="A145" s="120">
        <v>102</v>
      </c>
      <c r="B145" s="473" t="s">
        <v>699</v>
      </c>
      <c r="C145" s="179" t="s">
        <v>1309</v>
      </c>
      <c r="D145" s="191"/>
      <c r="E145" s="192"/>
      <c r="F145" s="124">
        <v>1</v>
      </c>
      <c r="G145" s="143"/>
      <c r="H145" s="62"/>
      <c r="I145" s="12"/>
      <c r="J145" s="12"/>
      <c r="K145" s="12"/>
      <c r="L145" s="12"/>
      <c r="M145" s="12"/>
      <c r="N145" s="12"/>
      <c r="O145" s="12"/>
      <c r="P145" s="12"/>
      <c r="Q145" s="12"/>
    </row>
    <row r="146" spans="1:17" s="10" customFormat="1" x14ac:dyDescent="0.2">
      <c r="A146" s="120">
        <v>103</v>
      </c>
      <c r="B146" s="474" t="s">
        <v>699</v>
      </c>
      <c r="C146" s="193">
        <v>250</v>
      </c>
      <c r="D146" s="191"/>
      <c r="E146" s="192"/>
      <c r="F146" s="124">
        <v>1</v>
      </c>
      <c r="G146" s="143"/>
      <c r="H146" s="62"/>
      <c r="I146" s="12"/>
      <c r="J146" s="12"/>
      <c r="K146" s="12"/>
      <c r="L146" s="12"/>
      <c r="M146" s="12"/>
      <c r="N146" s="12"/>
      <c r="O146" s="12"/>
      <c r="P146" s="12"/>
      <c r="Q146" s="12"/>
    </row>
    <row r="147" spans="1:17" s="10" customFormat="1" x14ac:dyDescent="0.2">
      <c r="A147" s="120">
        <v>104</v>
      </c>
      <c r="B147" s="474" t="s">
        <v>700</v>
      </c>
      <c r="C147" s="193" t="s">
        <v>714</v>
      </c>
      <c r="D147" s="191"/>
      <c r="E147" s="192"/>
      <c r="F147" s="124">
        <v>3</v>
      </c>
      <c r="G147" s="143"/>
      <c r="H147" s="62"/>
      <c r="I147" s="12"/>
      <c r="J147" s="12"/>
      <c r="K147" s="12"/>
      <c r="L147" s="12"/>
      <c r="M147" s="12"/>
      <c r="N147" s="12"/>
      <c r="O147" s="12"/>
      <c r="P147" s="12"/>
      <c r="Q147" s="12"/>
    </row>
    <row r="148" spans="1:17" s="10" customFormat="1" x14ac:dyDescent="0.2">
      <c r="A148" s="120">
        <v>105</v>
      </c>
      <c r="B148" s="474" t="s">
        <v>700</v>
      </c>
      <c r="C148" s="193" t="s">
        <v>715</v>
      </c>
      <c r="D148" s="191"/>
      <c r="E148" s="192"/>
      <c r="F148" s="124">
        <v>3</v>
      </c>
      <c r="G148" s="143"/>
      <c r="H148" s="62"/>
      <c r="I148" s="12"/>
      <c r="J148" s="12"/>
      <c r="K148" s="12"/>
      <c r="L148" s="12"/>
      <c r="M148" s="12"/>
      <c r="N148" s="12"/>
      <c r="O148" s="12"/>
      <c r="P148" s="12"/>
      <c r="Q148" s="12"/>
    </row>
    <row r="149" spans="1:17" s="10" customFormat="1" x14ac:dyDescent="0.2">
      <c r="A149" s="120">
        <v>106</v>
      </c>
      <c r="B149" s="474" t="s">
        <v>700</v>
      </c>
      <c r="C149" s="193" t="s">
        <v>716</v>
      </c>
      <c r="D149" s="191"/>
      <c r="E149" s="192"/>
      <c r="F149" s="124">
        <v>3</v>
      </c>
      <c r="G149" s="143"/>
      <c r="H149" s="62"/>
      <c r="I149" s="12"/>
      <c r="J149" s="12"/>
      <c r="K149" s="12"/>
      <c r="L149" s="12"/>
      <c r="M149" s="12"/>
      <c r="N149" s="12"/>
      <c r="O149" s="12"/>
      <c r="P149" s="12"/>
      <c r="Q149" s="12"/>
    </row>
    <row r="150" spans="1:17" s="10" customFormat="1" x14ac:dyDescent="0.2">
      <c r="A150" s="120">
        <v>107</v>
      </c>
      <c r="B150" s="474" t="s">
        <v>700</v>
      </c>
      <c r="C150" s="179" t="s">
        <v>712</v>
      </c>
      <c r="D150" s="191"/>
      <c r="E150" s="192"/>
      <c r="F150" s="124">
        <v>1</v>
      </c>
      <c r="G150" s="143"/>
      <c r="H150" s="62"/>
      <c r="I150" s="12"/>
      <c r="J150" s="12"/>
      <c r="K150" s="12"/>
      <c r="L150" s="12"/>
      <c r="M150" s="12"/>
      <c r="N150" s="12"/>
      <c r="O150" s="12"/>
      <c r="P150" s="12"/>
      <c r="Q150" s="12"/>
    </row>
    <row r="151" spans="1:17" s="10" customFormat="1" x14ac:dyDescent="0.2">
      <c r="A151" s="120">
        <v>108</v>
      </c>
      <c r="B151" s="474" t="s">
        <v>700</v>
      </c>
      <c r="C151" s="193" t="s">
        <v>1310</v>
      </c>
      <c r="D151" s="191"/>
      <c r="E151" s="192"/>
      <c r="F151" s="124">
        <v>1</v>
      </c>
      <c r="G151" s="143"/>
      <c r="H151" s="62"/>
      <c r="I151" s="12"/>
      <c r="J151" s="12"/>
      <c r="K151" s="12"/>
      <c r="L151" s="12"/>
      <c r="M151" s="12"/>
      <c r="N151" s="12"/>
      <c r="O151" s="12"/>
      <c r="P151" s="12"/>
      <c r="Q151" s="12"/>
    </row>
    <row r="152" spans="1:17" s="10" customFormat="1" x14ac:dyDescent="0.2">
      <c r="A152" s="120">
        <v>109</v>
      </c>
      <c r="B152" s="474" t="s">
        <v>700</v>
      </c>
      <c r="C152" s="193" t="s">
        <v>1311</v>
      </c>
      <c r="D152" s="191"/>
      <c r="E152" s="192"/>
      <c r="F152" s="124">
        <v>2</v>
      </c>
      <c r="G152" s="143"/>
      <c r="H152" s="62"/>
      <c r="I152" s="12"/>
      <c r="J152" s="12"/>
      <c r="K152" s="12"/>
      <c r="L152" s="12"/>
      <c r="M152" s="12"/>
      <c r="N152" s="12"/>
      <c r="O152" s="12"/>
      <c r="P152" s="12"/>
      <c r="Q152" s="12"/>
    </row>
    <row r="153" spans="1:17" s="10" customFormat="1" x14ac:dyDescent="0.2">
      <c r="A153" s="120">
        <v>110</v>
      </c>
      <c r="B153" s="475" t="s">
        <v>700</v>
      </c>
      <c r="C153" s="175" t="s">
        <v>1312</v>
      </c>
      <c r="D153" s="175"/>
      <c r="E153" s="196"/>
      <c r="F153" s="124">
        <v>2</v>
      </c>
      <c r="G153" s="143"/>
      <c r="H153" s="62"/>
      <c r="I153" s="12"/>
      <c r="J153" s="12"/>
      <c r="K153" s="12"/>
      <c r="L153" s="12"/>
      <c r="M153" s="12"/>
      <c r="N153" s="12"/>
      <c r="O153" s="12"/>
      <c r="P153" s="12"/>
      <c r="Q153" s="12"/>
    </row>
    <row r="154" spans="1:17" s="10" customFormat="1" x14ac:dyDescent="0.2">
      <c r="A154" s="120">
        <v>111</v>
      </c>
      <c r="B154" s="475" t="s">
        <v>700</v>
      </c>
      <c r="C154" s="179" t="s">
        <v>1313</v>
      </c>
      <c r="D154" s="191"/>
      <c r="E154" s="192"/>
      <c r="F154" s="124">
        <v>1</v>
      </c>
      <c r="G154" s="143"/>
      <c r="H154" s="62"/>
      <c r="I154" s="12"/>
      <c r="J154" s="12"/>
      <c r="K154" s="12"/>
      <c r="L154" s="12"/>
      <c r="M154" s="12"/>
      <c r="N154" s="12"/>
      <c r="O154" s="12"/>
      <c r="P154" s="12"/>
      <c r="Q154" s="12"/>
    </row>
    <row r="155" spans="1:17" s="10" customFormat="1" x14ac:dyDescent="0.2">
      <c r="A155" s="120">
        <v>112</v>
      </c>
      <c r="B155" s="475" t="s">
        <v>700</v>
      </c>
      <c r="C155" s="179" t="s">
        <v>1314</v>
      </c>
      <c r="D155" s="191"/>
      <c r="E155" s="192"/>
      <c r="F155" s="124">
        <v>2</v>
      </c>
      <c r="G155" s="143"/>
      <c r="H155" s="62"/>
      <c r="I155" s="12"/>
      <c r="J155" s="12"/>
      <c r="K155" s="12"/>
      <c r="L155" s="12"/>
      <c r="M155" s="12"/>
      <c r="N155" s="12"/>
      <c r="O155" s="12"/>
      <c r="P155" s="12"/>
      <c r="Q155" s="12"/>
    </row>
    <row r="156" spans="1:17" s="10" customFormat="1" x14ac:dyDescent="0.2">
      <c r="A156" s="120">
        <v>113</v>
      </c>
      <c r="B156" s="475" t="s">
        <v>701</v>
      </c>
      <c r="C156" s="179">
        <v>315</v>
      </c>
      <c r="D156" s="191"/>
      <c r="E156" s="192"/>
      <c r="F156" s="124">
        <v>3</v>
      </c>
      <c r="G156" s="143"/>
      <c r="H156" s="62"/>
      <c r="I156" s="12"/>
      <c r="J156" s="12"/>
      <c r="K156" s="12"/>
      <c r="L156" s="12"/>
      <c r="M156" s="12"/>
      <c r="N156" s="12"/>
      <c r="O156" s="12"/>
      <c r="P156" s="12"/>
      <c r="Q156" s="12"/>
    </row>
    <row r="157" spans="1:17" s="10" customFormat="1" x14ac:dyDescent="0.2">
      <c r="A157" s="120">
        <v>114</v>
      </c>
      <c r="B157" s="475" t="s">
        <v>701</v>
      </c>
      <c r="C157" s="179">
        <v>1000</v>
      </c>
      <c r="D157" s="191"/>
      <c r="E157" s="192"/>
      <c r="F157" s="124">
        <v>1</v>
      </c>
      <c r="G157" s="143"/>
      <c r="H157" s="62"/>
      <c r="I157" s="12"/>
      <c r="J157" s="12"/>
      <c r="K157" s="12"/>
      <c r="L157" s="12"/>
      <c r="M157" s="12"/>
      <c r="N157" s="12"/>
      <c r="O157" s="12"/>
      <c r="P157" s="12"/>
      <c r="Q157" s="12"/>
    </row>
    <row r="158" spans="1:17" s="10" customFormat="1" x14ac:dyDescent="0.2">
      <c r="A158" s="120">
        <v>115</v>
      </c>
      <c r="B158" s="475" t="s">
        <v>1300</v>
      </c>
      <c r="C158" s="193" t="s">
        <v>1315</v>
      </c>
      <c r="D158" s="191"/>
      <c r="E158" s="192"/>
      <c r="F158" s="124">
        <v>18</v>
      </c>
      <c r="G158" s="143"/>
      <c r="H158" s="62"/>
      <c r="I158" s="12"/>
      <c r="J158" s="12"/>
      <c r="K158" s="12"/>
      <c r="L158" s="12"/>
      <c r="M158" s="12"/>
      <c r="N158" s="12"/>
      <c r="O158" s="12"/>
      <c r="P158" s="12"/>
      <c r="Q158" s="12"/>
    </row>
    <row r="159" spans="1:17" s="10" customFormat="1" x14ac:dyDescent="0.2">
      <c r="A159" s="120">
        <v>116</v>
      </c>
      <c r="B159" s="475" t="s">
        <v>1301</v>
      </c>
      <c r="C159" s="193" t="s">
        <v>1316</v>
      </c>
      <c r="D159" s="191"/>
      <c r="E159" s="192"/>
      <c r="F159" s="124">
        <v>5</v>
      </c>
      <c r="G159" s="143"/>
      <c r="H159" s="62"/>
      <c r="I159" s="12"/>
      <c r="J159" s="12"/>
      <c r="K159" s="12"/>
      <c r="L159" s="12"/>
      <c r="M159" s="12"/>
      <c r="N159" s="12"/>
      <c r="O159" s="12"/>
      <c r="P159" s="12"/>
      <c r="Q159" s="12"/>
    </row>
    <row r="160" spans="1:17" s="10" customFormat="1" x14ac:dyDescent="0.2">
      <c r="A160" s="120">
        <v>117</v>
      </c>
      <c r="B160" s="475" t="s">
        <v>1302</v>
      </c>
      <c r="C160" s="193">
        <v>630</v>
      </c>
      <c r="D160" s="191"/>
      <c r="E160" s="192"/>
      <c r="F160" s="124">
        <v>3</v>
      </c>
      <c r="G160" s="143"/>
      <c r="H160" s="62"/>
      <c r="I160" s="12"/>
      <c r="J160" s="12"/>
      <c r="K160" s="12"/>
      <c r="L160" s="12"/>
      <c r="M160" s="12"/>
      <c r="N160" s="12"/>
      <c r="O160" s="12"/>
      <c r="P160" s="12"/>
      <c r="Q160" s="12"/>
    </row>
    <row r="161" spans="1:17" s="10" customFormat="1" x14ac:dyDescent="0.2">
      <c r="A161" s="120">
        <v>118</v>
      </c>
      <c r="B161" s="475" t="s">
        <v>1302</v>
      </c>
      <c r="C161" s="193" t="s">
        <v>1317</v>
      </c>
      <c r="D161" s="191"/>
      <c r="E161" s="192"/>
      <c r="F161" s="124">
        <v>2</v>
      </c>
      <c r="G161" s="143"/>
      <c r="H161" s="62"/>
      <c r="I161" s="12"/>
      <c r="J161" s="12"/>
      <c r="K161" s="12"/>
      <c r="L161" s="12"/>
      <c r="M161" s="12"/>
      <c r="N161" s="12"/>
      <c r="O161" s="12"/>
      <c r="P161" s="12"/>
      <c r="Q161" s="12"/>
    </row>
    <row r="162" spans="1:17" s="10" customFormat="1" x14ac:dyDescent="0.2">
      <c r="A162" s="120">
        <v>119</v>
      </c>
      <c r="B162" s="475" t="s">
        <v>1303</v>
      </c>
      <c r="C162" s="179" t="s">
        <v>711</v>
      </c>
      <c r="D162" s="191"/>
      <c r="E162" s="192"/>
      <c r="F162" s="124">
        <v>1</v>
      </c>
      <c r="G162" s="143"/>
      <c r="H162" s="62"/>
      <c r="I162" s="12"/>
      <c r="J162" s="12"/>
      <c r="K162" s="12"/>
      <c r="L162" s="12"/>
      <c r="M162" s="12"/>
      <c r="N162" s="12"/>
      <c r="O162" s="12"/>
      <c r="P162" s="12"/>
      <c r="Q162" s="12"/>
    </row>
    <row r="163" spans="1:17" s="10" customFormat="1" x14ac:dyDescent="0.2">
      <c r="A163" s="120">
        <v>120</v>
      </c>
      <c r="B163" s="475" t="s">
        <v>1303</v>
      </c>
      <c r="C163" s="193" t="s">
        <v>711</v>
      </c>
      <c r="D163" s="179"/>
      <c r="E163" s="192"/>
      <c r="F163" s="124">
        <v>1</v>
      </c>
      <c r="G163" s="143"/>
      <c r="H163" s="62"/>
      <c r="I163" s="12"/>
      <c r="J163" s="12"/>
      <c r="K163" s="12"/>
      <c r="L163" s="12"/>
      <c r="M163" s="12"/>
      <c r="N163" s="12"/>
      <c r="O163" s="12"/>
      <c r="P163" s="12"/>
      <c r="Q163" s="12"/>
    </row>
    <row r="164" spans="1:17" s="10" customFormat="1" x14ac:dyDescent="0.2">
      <c r="A164" s="120">
        <v>121</v>
      </c>
      <c r="B164" s="475" t="s">
        <v>1303</v>
      </c>
      <c r="C164" s="193" t="s">
        <v>1318</v>
      </c>
      <c r="D164" s="191"/>
      <c r="E164" s="192"/>
      <c r="F164" s="124">
        <v>1</v>
      </c>
      <c r="G164" s="143"/>
      <c r="H164" s="62"/>
      <c r="I164" s="12"/>
      <c r="J164" s="12"/>
      <c r="K164" s="12"/>
      <c r="L164" s="12"/>
      <c r="M164" s="12"/>
      <c r="N164" s="12"/>
      <c r="O164" s="12"/>
      <c r="P164" s="12"/>
      <c r="Q164" s="12"/>
    </row>
    <row r="165" spans="1:17" s="10" customFormat="1" x14ac:dyDescent="0.2">
      <c r="A165" s="120">
        <v>122</v>
      </c>
      <c r="B165" s="475" t="s">
        <v>1304</v>
      </c>
      <c r="C165" s="194"/>
      <c r="D165" s="194"/>
      <c r="E165" s="195"/>
      <c r="F165" s="124">
        <v>1</v>
      </c>
      <c r="G165" s="143"/>
      <c r="H165" s="62"/>
      <c r="I165" s="12"/>
      <c r="J165" s="12"/>
      <c r="K165" s="12"/>
      <c r="L165" s="12"/>
      <c r="M165" s="12"/>
      <c r="N165" s="12"/>
      <c r="O165" s="12"/>
      <c r="P165" s="12"/>
      <c r="Q165" s="12"/>
    </row>
    <row r="166" spans="1:17" s="10" customFormat="1" x14ac:dyDescent="0.2">
      <c r="A166" s="120">
        <v>123</v>
      </c>
      <c r="B166" s="475" t="s">
        <v>703</v>
      </c>
      <c r="C166" s="179"/>
      <c r="D166" s="191" t="s">
        <v>5</v>
      </c>
      <c r="E166" s="192"/>
      <c r="F166" s="124">
        <v>327</v>
      </c>
      <c r="G166" s="143"/>
      <c r="H166" s="62"/>
      <c r="I166" s="12"/>
      <c r="J166" s="12"/>
      <c r="K166" s="12"/>
      <c r="L166" s="12"/>
      <c r="M166" s="12"/>
      <c r="N166" s="12"/>
      <c r="O166" s="12"/>
      <c r="P166" s="12"/>
      <c r="Q166" s="12"/>
    </row>
    <row r="167" spans="1:17" s="580" customFormat="1" ht="15" customHeight="1" x14ac:dyDescent="0.2">
      <c r="A167" s="574">
        <v>124</v>
      </c>
      <c r="B167" s="575" t="s">
        <v>1305</v>
      </c>
      <c r="C167" s="576">
        <v>333</v>
      </c>
      <c r="D167" s="577" t="s">
        <v>661</v>
      </c>
      <c r="E167" s="578"/>
      <c r="F167" s="284">
        <v>15</v>
      </c>
      <c r="G167" s="579"/>
      <c r="H167" s="579"/>
      <c r="I167" s="460"/>
      <c r="J167" s="460"/>
      <c r="K167" s="460"/>
      <c r="L167" s="460"/>
      <c r="M167" s="460"/>
      <c r="N167" s="460"/>
      <c r="O167" s="460"/>
      <c r="P167" s="460"/>
      <c r="Q167" s="460"/>
    </row>
    <row r="168" spans="1:17" s="580" customFormat="1" ht="15" customHeight="1" x14ac:dyDescent="0.2">
      <c r="A168" s="574">
        <v>125</v>
      </c>
      <c r="B168" s="575" t="s">
        <v>1305</v>
      </c>
      <c r="C168" s="576">
        <v>418</v>
      </c>
      <c r="D168" s="577" t="s">
        <v>661</v>
      </c>
      <c r="E168" s="578"/>
      <c r="F168" s="284">
        <v>11</v>
      </c>
      <c r="G168" s="579"/>
      <c r="H168" s="579"/>
      <c r="I168" s="460"/>
      <c r="J168" s="460"/>
      <c r="K168" s="460"/>
      <c r="L168" s="460"/>
      <c r="M168" s="460"/>
      <c r="N168" s="460"/>
      <c r="O168" s="460"/>
      <c r="P168" s="460"/>
      <c r="Q168" s="460"/>
    </row>
    <row r="169" spans="1:17" s="580" customFormat="1" ht="15" customHeight="1" x14ac:dyDescent="0.2">
      <c r="A169" s="574">
        <v>126</v>
      </c>
      <c r="B169" s="575" t="s">
        <v>1305</v>
      </c>
      <c r="C169" s="576">
        <v>518</v>
      </c>
      <c r="D169" s="577" t="s">
        <v>661</v>
      </c>
      <c r="E169" s="578"/>
      <c r="F169" s="284">
        <v>22</v>
      </c>
      <c r="G169" s="579"/>
      <c r="H169" s="579"/>
      <c r="I169" s="460"/>
      <c r="J169" s="460"/>
      <c r="K169" s="460"/>
      <c r="L169" s="460"/>
      <c r="M169" s="460"/>
      <c r="N169" s="460"/>
      <c r="O169" s="460"/>
      <c r="P169" s="460"/>
      <c r="Q169" s="460"/>
    </row>
    <row r="170" spans="1:17" s="580" customFormat="1" ht="15" customHeight="1" x14ac:dyDescent="0.2">
      <c r="A170" s="574">
        <v>127</v>
      </c>
      <c r="B170" s="575" t="s">
        <v>1305</v>
      </c>
      <c r="C170" s="581">
        <v>648</v>
      </c>
      <c r="D170" s="577" t="s">
        <v>661</v>
      </c>
      <c r="E170" s="578"/>
      <c r="F170" s="284">
        <v>38</v>
      </c>
      <c r="G170" s="579"/>
      <c r="H170" s="579"/>
      <c r="I170" s="460"/>
      <c r="J170" s="460"/>
      <c r="K170" s="460"/>
      <c r="L170" s="460"/>
      <c r="M170" s="460"/>
      <c r="N170" s="460"/>
      <c r="O170" s="460"/>
      <c r="P170" s="460"/>
      <c r="Q170" s="460"/>
    </row>
    <row r="171" spans="1:17" s="580" customFormat="1" ht="15" customHeight="1" x14ac:dyDescent="0.2">
      <c r="A171" s="574">
        <v>128</v>
      </c>
      <c r="B171" s="575" t="s">
        <v>1305</v>
      </c>
      <c r="C171" s="581">
        <v>1038</v>
      </c>
      <c r="D171" s="577" t="s">
        <v>661</v>
      </c>
      <c r="E171" s="578"/>
      <c r="F171" s="284">
        <v>12</v>
      </c>
      <c r="G171" s="579"/>
      <c r="H171" s="579"/>
      <c r="I171" s="460"/>
      <c r="J171" s="460"/>
      <c r="K171" s="460"/>
      <c r="L171" s="460"/>
      <c r="M171" s="460"/>
      <c r="N171" s="460"/>
      <c r="O171" s="460"/>
      <c r="P171" s="460"/>
      <c r="Q171" s="460"/>
    </row>
    <row r="172" spans="1:17" s="10" customFormat="1" x14ac:dyDescent="0.2">
      <c r="A172" s="120">
        <v>129</v>
      </c>
      <c r="B172" s="475" t="s">
        <v>704</v>
      </c>
      <c r="C172" s="193"/>
      <c r="D172" s="191" t="s">
        <v>435</v>
      </c>
      <c r="E172" s="192"/>
      <c r="F172" s="124">
        <v>1</v>
      </c>
      <c r="G172" s="143"/>
      <c r="H172" s="62"/>
      <c r="I172" s="12"/>
      <c r="J172" s="12"/>
      <c r="K172" s="12"/>
      <c r="L172" s="12"/>
      <c r="M172" s="12"/>
      <c r="N172" s="12"/>
      <c r="O172" s="12"/>
      <c r="P172" s="12"/>
      <c r="Q172" s="12"/>
    </row>
    <row r="173" spans="1:17" s="10" customFormat="1" x14ac:dyDescent="0.2">
      <c r="A173" s="120">
        <v>130</v>
      </c>
      <c r="B173" s="475" t="s">
        <v>705</v>
      </c>
      <c r="C173" s="193"/>
      <c r="D173" s="191" t="s">
        <v>435</v>
      </c>
      <c r="E173" s="192"/>
      <c r="F173" s="124">
        <v>1</v>
      </c>
      <c r="G173" s="143"/>
      <c r="H173" s="62"/>
      <c r="I173" s="12"/>
      <c r="J173" s="12"/>
      <c r="K173" s="12"/>
      <c r="L173" s="12"/>
      <c r="M173" s="12"/>
      <c r="N173" s="12"/>
      <c r="O173" s="12"/>
      <c r="P173" s="12"/>
      <c r="Q173" s="12"/>
    </row>
    <row r="174" spans="1:17" s="10" customFormat="1" x14ac:dyDescent="0.2">
      <c r="A174" s="120">
        <v>131</v>
      </c>
      <c r="B174" s="475" t="s">
        <v>1306</v>
      </c>
      <c r="C174" s="193"/>
      <c r="D174" s="191" t="s">
        <v>435</v>
      </c>
      <c r="E174" s="192"/>
      <c r="F174" s="124">
        <v>1</v>
      </c>
      <c r="G174" s="143"/>
      <c r="H174" s="62"/>
      <c r="I174" s="12"/>
      <c r="J174" s="12"/>
      <c r="K174" s="12"/>
      <c r="L174" s="12"/>
      <c r="M174" s="12"/>
      <c r="N174" s="12"/>
      <c r="O174" s="12"/>
      <c r="P174" s="12"/>
      <c r="Q174" s="12"/>
    </row>
    <row r="175" spans="1:17" s="10" customFormat="1" x14ac:dyDescent="0.2">
      <c r="A175" s="120">
        <v>132</v>
      </c>
      <c r="B175" s="475" t="s">
        <v>707</v>
      </c>
      <c r="C175" s="193"/>
      <c r="D175" s="191" t="s">
        <v>435</v>
      </c>
      <c r="E175" s="192"/>
      <c r="F175" s="124">
        <v>1</v>
      </c>
      <c r="G175" s="143"/>
      <c r="H175" s="62"/>
      <c r="I175" s="12"/>
      <c r="J175" s="12"/>
      <c r="K175" s="12"/>
      <c r="L175" s="12"/>
      <c r="M175" s="12"/>
      <c r="N175" s="12"/>
      <c r="O175" s="12"/>
      <c r="P175" s="12"/>
      <c r="Q175" s="12"/>
    </row>
    <row r="176" spans="1:17" s="10" customFormat="1" x14ac:dyDescent="0.2">
      <c r="A176" s="120">
        <v>133</v>
      </c>
      <c r="B176" s="300"/>
      <c r="C176" s="179"/>
      <c r="D176" s="191"/>
      <c r="E176" s="192"/>
      <c r="F176" s="124"/>
      <c r="G176" s="143"/>
      <c r="H176" s="62"/>
      <c r="I176" s="12"/>
      <c r="J176" s="12"/>
      <c r="K176" s="12"/>
      <c r="L176" s="12"/>
      <c r="M176" s="12"/>
      <c r="N176" s="12"/>
      <c r="O176" s="12"/>
      <c r="P176" s="12"/>
      <c r="Q176" s="12"/>
    </row>
    <row r="177" spans="1:17" s="10" customFormat="1" x14ac:dyDescent="0.2">
      <c r="A177" s="120">
        <v>134</v>
      </c>
      <c r="B177" s="476" t="s">
        <v>719</v>
      </c>
      <c r="C177" s="193"/>
      <c r="D177" s="191"/>
      <c r="E177" s="192"/>
      <c r="F177" s="124"/>
      <c r="G177" s="143"/>
      <c r="H177" s="62"/>
      <c r="I177" s="12"/>
      <c r="J177" s="12"/>
      <c r="K177" s="12"/>
      <c r="L177" s="12"/>
      <c r="M177" s="12"/>
      <c r="N177" s="12"/>
      <c r="O177" s="12"/>
      <c r="P177" s="12"/>
      <c r="Q177" s="12"/>
    </row>
    <row r="178" spans="1:17" s="10" customFormat="1" ht="25.5" x14ac:dyDescent="0.2">
      <c r="A178" s="120">
        <v>135</v>
      </c>
      <c r="B178" s="301" t="s">
        <v>720</v>
      </c>
      <c r="C178" s="193" t="s">
        <v>729</v>
      </c>
      <c r="D178" s="191" t="s">
        <v>435</v>
      </c>
      <c r="E178" s="192"/>
      <c r="F178" s="124">
        <v>1</v>
      </c>
      <c r="G178" s="143"/>
      <c r="H178" s="62"/>
      <c r="I178" s="12"/>
      <c r="J178" s="12"/>
      <c r="K178" s="12"/>
      <c r="L178" s="12"/>
      <c r="M178" s="12"/>
      <c r="N178" s="12"/>
      <c r="O178" s="12"/>
      <c r="P178" s="12"/>
      <c r="Q178" s="12"/>
    </row>
    <row r="179" spans="1:17" s="10" customFormat="1" x14ac:dyDescent="0.2">
      <c r="A179" s="120">
        <v>136</v>
      </c>
      <c r="B179" s="301" t="s">
        <v>721</v>
      </c>
      <c r="C179" s="194"/>
      <c r="D179" s="194"/>
      <c r="E179" s="192"/>
      <c r="F179" s="124"/>
      <c r="G179" s="143"/>
      <c r="H179" s="62"/>
      <c r="I179" s="12"/>
      <c r="J179" s="12"/>
      <c r="K179" s="12"/>
      <c r="L179" s="12"/>
      <c r="M179" s="12"/>
      <c r="N179" s="12"/>
      <c r="O179" s="12"/>
      <c r="P179" s="12"/>
      <c r="Q179" s="12"/>
    </row>
    <row r="180" spans="1:17" s="10" customFormat="1" x14ac:dyDescent="0.2">
      <c r="A180" s="120">
        <v>137</v>
      </c>
      <c r="B180" s="301" t="s">
        <v>722</v>
      </c>
      <c r="C180" s="194"/>
      <c r="D180" s="194"/>
      <c r="E180" s="192"/>
      <c r="F180" s="124"/>
      <c r="G180" s="143"/>
      <c r="H180" s="62"/>
      <c r="I180" s="12"/>
      <c r="J180" s="12"/>
      <c r="K180" s="12"/>
      <c r="L180" s="12"/>
      <c r="M180" s="12"/>
      <c r="N180" s="12"/>
      <c r="O180" s="12"/>
      <c r="P180" s="12"/>
      <c r="Q180" s="12"/>
    </row>
    <row r="181" spans="1:17" s="10" customFormat="1" x14ac:dyDescent="0.2">
      <c r="A181" s="120">
        <v>138</v>
      </c>
      <c r="B181" s="301" t="s">
        <v>723</v>
      </c>
      <c r="C181" s="194"/>
      <c r="D181" s="194"/>
      <c r="E181" s="194"/>
      <c r="F181" s="124"/>
      <c r="G181" s="143"/>
      <c r="H181" s="62"/>
      <c r="I181" s="12"/>
      <c r="J181" s="12"/>
      <c r="K181" s="12"/>
      <c r="L181" s="12"/>
      <c r="M181" s="12"/>
      <c r="N181" s="12"/>
      <c r="O181" s="12"/>
      <c r="P181" s="12"/>
      <c r="Q181" s="12"/>
    </row>
    <row r="182" spans="1:17" s="10" customFormat="1" ht="25.5" x14ac:dyDescent="0.2">
      <c r="A182" s="120">
        <v>139</v>
      </c>
      <c r="B182" s="301" t="s">
        <v>724</v>
      </c>
      <c r="C182" s="194" t="s">
        <v>730</v>
      </c>
      <c r="D182" s="194"/>
      <c r="E182" s="194"/>
      <c r="F182" s="124"/>
      <c r="G182" s="143"/>
      <c r="H182" s="62"/>
      <c r="I182" s="12"/>
      <c r="J182" s="12"/>
      <c r="K182" s="12"/>
      <c r="L182" s="12"/>
      <c r="M182" s="12"/>
      <c r="N182" s="12"/>
      <c r="O182" s="12"/>
      <c r="P182" s="12"/>
      <c r="Q182" s="12"/>
    </row>
    <row r="183" spans="1:17" s="10" customFormat="1" x14ac:dyDescent="0.2">
      <c r="A183" s="120">
        <v>140</v>
      </c>
      <c r="B183" s="301" t="s">
        <v>725</v>
      </c>
      <c r="C183" s="194"/>
      <c r="D183" s="194"/>
      <c r="E183" s="194"/>
      <c r="F183" s="124"/>
      <c r="G183" s="143"/>
      <c r="H183" s="62"/>
      <c r="I183" s="12"/>
      <c r="J183" s="12"/>
      <c r="K183" s="12"/>
      <c r="L183" s="12"/>
      <c r="M183" s="12"/>
      <c r="N183" s="12"/>
      <c r="O183" s="12"/>
      <c r="P183" s="12"/>
      <c r="Q183" s="12"/>
    </row>
    <row r="184" spans="1:17" s="10" customFormat="1" x14ac:dyDescent="0.2">
      <c r="A184" s="120">
        <v>141</v>
      </c>
      <c r="B184" s="301" t="s">
        <v>726</v>
      </c>
      <c r="C184" s="194"/>
      <c r="D184" s="194"/>
      <c r="E184" s="194"/>
      <c r="F184" s="124"/>
      <c r="G184" s="143"/>
      <c r="H184" s="62"/>
      <c r="I184" s="12"/>
      <c r="J184" s="12"/>
      <c r="K184" s="12"/>
      <c r="L184" s="12"/>
      <c r="M184" s="12"/>
      <c r="N184" s="12"/>
      <c r="O184" s="12"/>
      <c r="P184" s="12"/>
      <c r="Q184" s="12"/>
    </row>
    <row r="185" spans="1:17" s="10" customFormat="1" x14ac:dyDescent="0.2">
      <c r="A185" s="120">
        <v>142</v>
      </c>
      <c r="B185" s="301" t="s">
        <v>727</v>
      </c>
      <c r="C185" s="194"/>
      <c r="D185" s="194"/>
      <c r="E185" s="194"/>
      <c r="F185" s="124"/>
      <c r="G185" s="143"/>
      <c r="H185" s="62"/>
      <c r="I185" s="12"/>
      <c r="J185" s="12"/>
      <c r="K185" s="12"/>
      <c r="L185" s="12"/>
      <c r="M185" s="12"/>
      <c r="N185" s="12"/>
      <c r="O185" s="12"/>
      <c r="P185" s="12"/>
      <c r="Q185" s="12"/>
    </row>
    <row r="186" spans="1:17" s="10" customFormat="1" x14ac:dyDescent="0.2">
      <c r="A186" s="120">
        <v>143</v>
      </c>
      <c r="B186" s="301" t="s">
        <v>689</v>
      </c>
      <c r="C186" s="194"/>
      <c r="D186" s="194"/>
      <c r="E186" s="194"/>
      <c r="F186" s="124"/>
      <c r="G186" s="143"/>
      <c r="H186" s="62"/>
      <c r="I186" s="12"/>
      <c r="J186" s="12"/>
      <c r="K186" s="12"/>
      <c r="L186" s="12"/>
      <c r="M186" s="12"/>
      <c r="N186" s="12"/>
      <c r="O186" s="12"/>
      <c r="P186" s="12"/>
      <c r="Q186" s="12"/>
    </row>
    <row r="187" spans="1:17" s="10" customFormat="1" x14ac:dyDescent="0.2">
      <c r="A187" s="120">
        <v>144</v>
      </c>
      <c r="B187" s="301" t="s">
        <v>690</v>
      </c>
      <c r="C187" s="194"/>
      <c r="D187" s="194"/>
      <c r="E187" s="194"/>
      <c r="F187" s="124"/>
      <c r="G187" s="143"/>
      <c r="H187" s="62"/>
      <c r="I187" s="12"/>
      <c r="J187" s="12"/>
      <c r="K187" s="12"/>
      <c r="L187" s="12"/>
      <c r="M187" s="12"/>
      <c r="N187" s="12"/>
      <c r="O187" s="12"/>
      <c r="P187" s="12"/>
      <c r="Q187" s="12"/>
    </row>
    <row r="188" spans="1:17" s="10" customFormat="1" x14ac:dyDescent="0.2">
      <c r="A188" s="120">
        <v>145</v>
      </c>
      <c r="B188" s="301" t="s">
        <v>691</v>
      </c>
      <c r="C188" s="194"/>
      <c r="D188" s="194"/>
      <c r="E188" s="194"/>
      <c r="F188" s="124"/>
      <c r="G188" s="143"/>
      <c r="H188" s="62"/>
      <c r="I188" s="12"/>
      <c r="J188" s="12"/>
      <c r="K188" s="12"/>
      <c r="L188" s="12"/>
      <c r="M188" s="12"/>
      <c r="N188" s="12"/>
      <c r="O188" s="12"/>
      <c r="P188" s="12"/>
      <c r="Q188" s="12"/>
    </row>
    <row r="189" spans="1:17" s="10" customFormat="1" x14ac:dyDescent="0.2">
      <c r="A189" s="120">
        <v>146</v>
      </c>
      <c r="B189" s="301" t="s">
        <v>692</v>
      </c>
      <c r="C189" s="194"/>
      <c r="D189" s="194"/>
      <c r="E189" s="194"/>
      <c r="F189" s="124"/>
      <c r="G189" s="143"/>
      <c r="H189" s="62"/>
      <c r="I189" s="12"/>
      <c r="J189" s="12"/>
      <c r="K189" s="12"/>
      <c r="L189" s="12"/>
      <c r="M189" s="12"/>
      <c r="N189" s="12"/>
      <c r="O189" s="12"/>
      <c r="P189" s="12"/>
      <c r="Q189" s="12"/>
    </row>
    <row r="190" spans="1:17" s="10" customFormat="1" x14ac:dyDescent="0.2">
      <c r="A190" s="120">
        <v>147</v>
      </c>
      <c r="B190" s="301" t="s">
        <v>728</v>
      </c>
      <c r="C190" s="194"/>
      <c r="D190" s="194"/>
      <c r="E190" s="194"/>
      <c r="F190" s="124"/>
      <c r="G190" s="143"/>
      <c r="H190" s="62"/>
      <c r="I190" s="12"/>
      <c r="J190" s="12"/>
      <c r="K190" s="12"/>
      <c r="L190" s="12"/>
      <c r="M190" s="12"/>
      <c r="N190" s="12"/>
      <c r="O190" s="12"/>
      <c r="P190" s="12"/>
      <c r="Q190" s="12"/>
    </row>
    <row r="191" spans="1:17" s="10" customFormat="1" x14ac:dyDescent="0.2">
      <c r="A191" s="120">
        <v>148</v>
      </c>
      <c r="B191" s="301" t="s">
        <v>694</v>
      </c>
      <c r="C191" s="194">
        <v>125</v>
      </c>
      <c r="D191" s="194"/>
      <c r="E191" s="194"/>
      <c r="F191" s="124">
        <v>23</v>
      </c>
      <c r="G191" s="143"/>
      <c r="H191" s="62"/>
      <c r="I191" s="12"/>
      <c r="J191" s="12"/>
      <c r="K191" s="12"/>
      <c r="L191" s="12"/>
      <c r="M191" s="12"/>
      <c r="N191" s="12"/>
      <c r="O191" s="12"/>
      <c r="P191" s="12"/>
      <c r="Q191" s="12"/>
    </row>
    <row r="192" spans="1:17" s="10" customFormat="1" x14ac:dyDescent="0.2">
      <c r="A192" s="120">
        <v>149</v>
      </c>
      <c r="B192" s="301" t="s">
        <v>694</v>
      </c>
      <c r="C192" s="194">
        <v>160</v>
      </c>
      <c r="D192" s="194"/>
      <c r="E192" s="194"/>
      <c r="F192" s="124">
        <v>35</v>
      </c>
      <c r="G192" s="143"/>
      <c r="H192" s="62"/>
      <c r="I192" s="12"/>
      <c r="J192" s="12"/>
      <c r="K192" s="12"/>
      <c r="L192" s="12"/>
      <c r="M192" s="12"/>
      <c r="N192" s="12"/>
      <c r="O192" s="12"/>
      <c r="P192" s="12"/>
      <c r="Q192" s="12"/>
    </row>
    <row r="193" spans="1:17" s="10" customFormat="1" x14ac:dyDescent="0.2">
      <c r="A193" s="120">
        <v>150</v>
      </c>
      <c r="B193" s="301" t="s">
        <v>694</v>
      </c>
      <c r="C193" s="194">
        <v>200</v>
      </c>
      <c r="D193" s="194"/>
      <c r="E193" s="194"/>
      <c r="F193" s="124">
        <v>30</v>
      </c>
      <c r="G193" s="143"/>
      <c r="H193" s="62"/>
      <c r="I193" s="12"/>
      <c r="J193" s="12"/>
      <c r="K193" s="12"/>
      <c r="L193" s="12"/>
      <c r="M193" s="12"/>
      <c r="N193" s="12"/>
      <c r="O193" s="12"/>
      <c r="P193" s="12"/>
      <c r="Q193" s="12"/>
    </row>
    <row r="194" spans="1:17" s="10" customFormat="1" x14ac:dyDescent="0.2">
      <c r="A194" s="120">
        <v>151</v>
      </c>
      <c r="B194" s="301" t="s">
        <v>694</v>
      </c>
      <c r="C194" s="194">
        <v>315</v>
      </c>
      <c r="D194" s="194"/>
      <c r="E194" s="194"/>
      <c r="F194" s="124">
        <v>25</v>
      </c>
      <c r="G194" s="143"/>
      <c r="H194" s="62"/>
      <c r="I194" s="12"/>
      <c r="J194" s="12"/>
      <c r="K194" s="12"/>
      <c r="L194" s="12"/>
      <c r="M194" s="12"/>
      <c r="N194" s="12"/>
      <c r="O194" s="12"/>
      <c r="P194" s="12"/>
      <c r="Q194" s="12"/>
    </row>
    <row r="195" spans="1:17" s="10" customFormat="1" x14ac:dyDescent="0.2">
      <c r="A195" s="120">
        <v>152</v>
      </c>
      <c r="B195" s="301" t="s">
        <v>694</v>
      </c>
      <c r="C195" s="194" t="s">
        <v>709</v>
      </c>
      <c r="D195" s="194"/>
      <c r="E195" s="194"/>
      <c r="F195" s="124">
        <v>1</v>
      </c>
      <c r="G195" s="143"/>
      <c r="H195" s="62"/>
      <c r="I195" s="12"/>
      <c r="J195" s="12"/>
      <c r="K195" s="12"/>
      <c r="L195" s="12"/>
      <c r="M195" s="12"/>
      <c r="N195" s="12"/>
      <c r="O195" s="12"/>
      <c r="P195" s="12"/>
      <c r="Q195" s="12"/>
    </row>
    <row r="196" spans="1:17" s="10" customFormat="1" x14ac:dyDescent="0.2">
      <c r="A196" s="120">
        <v>153</v>
      </c>
      <c r="B196" s="301" t="s">
        <v>694</v>
      </c>
      <c r="C196" s="194" t="s">
        <v>731</v>
      </c>
      <c r="D196" s="194"/>
      <c r="E196" s="194"/>
      <c r="F196" s="124">
        <v>1</v>
      </c>
      <c r="G196" s="143"/>
      <c r="H196" s="62"/>
      <c r="I196" s="12"/>
      <c r="J196" s="12"/>
      <c r="K196" s="12"/>
      <c r="L196" s="12"/>
      <c r="M196" s="12"/>
      <c r="N196" s="12"/>
      <c r="O196" s="12"/>
      <c r="P196" s="12"/>
      <c r="Q196" s="12"/>
    </row>
    <row r="197" spans="1:17" s="10" customFormat="1" x14ac:dyDescent="0.2">
      <c r="A197" s="120">
        <v>154</v>
      </c>
      <c r="B197" s="301" t="s">
        <v>1319</v>
      </c>
      <c r="C197" s="194">
        <v>125</v>
      </c>
      <c r="D197" s="194"/>
      <c r="E197" s="194"/>
      <c r="F197" s="124">
        <v>2</v>
      </c>
      <c r="G197" s="143"/>
      <c r="H197" s="62"/>
      <c r="I197" s="12"/>
      <c r="J197" s="12"/>
      <c r="K197" s="12"/>
      <c r="L197" s="12"/>
      <c r="M197" s="12"/>
      <c r="N197" s="12"/>
      <c r="O197" s="12"/>
      <c r="P197" s="12"/>
      <c r="Q197" s="12"/>
    </row>
    <row r="198" spans="1:17" s="10" customFormat="1" x14ac:dyDescent="0.2">
      <c r="A198" s="120">
        <v>155</v>
      </c>
      <c r="B198" s="301" t="s">
        <v>695</v>
      </c>
      <c r="C198" s="194">
        <v>125</v>
      </c>
      <c r="D198" s="194"/>
      <c r="E198" s="194"/>
      <c r="F198" s="124">
        <v>6</v>
      </c>
      <c r="G198" s="143"/>
      <c r="H198" s="62"/>
      <c r="I198" s="12"/>
      <c r="J198" s="12"/>
      <c r="K198" s="12"/>
      <c r="L198" s="12"/>
      <c r="M198" s="12"/>
      <c r="N198" s="12"/>
      <c r="O198" s="12"/>
      <c r="P198" s="12"/>
      <c r="Q198" s="12"/>
    </row>
    <row r="199" spans="1:17" s="10" customFormat="1" x14ac:dyDescent="0.2">
      <c r="A199" s="120">
        <v>156</v>
      </c>
      <c r="B199" s="301" t="s">
        <v>695</v>
      </c>
      <c r="C199" s="194">
        <v>160</v>
      </c>
      <c r="D199" s="194"/>
      <c r="E199" s="194"/>
      <c r="F199" s="124">
        <v>2</v>
      </c>
      <c r="G199" s="143"/>
      <c r="H199" s="62"/>
      <c r="I199" s="12"/>
      <c r="J199" s="12"/>
      <c r="K199" s="12"/>
      <c r="L199" s="12"/>
      <c r="M199" s="12"/>
      <c r="N199" s="12"/>
      <c r="O199" s="12"/>
      <c r="P199" s="12"/>
      <c r="Q199" s="12"/>
    </row>
    <row r="200" spans="1:17" s="10" customFormat="1" x14ac:dyDescent="0.2">
      <c r="A200" s="120">
        <v>157</v>
      </c>
      <c r="B200" s="301" t="s">
        <v>695</v>
      </c>
      <c r="C200" s="194">
        <v>160</v>
      </c>
      <c r="D200" s="194"/>
      <c r="E200" s="194"/>
      <c r="F200" s="124">
        <v>3</v>
      </c>
      <c r="G200" s="143"/>
      <c r="H200" s="62"/>
      <c r="I200" s="12"/>
      <c r="J200" s="12"/>
      <c r="K200" s="12"/>
      <c r="L200" s="12"/>
      <c r="M200" s="12"/>
      <c r="N200" s="12"/>
      <c r="O200" s="12"/>
      <c r="P200" s="12"/>
      <c r="Q200" s="12"/>
    </row>
    <row r="201" spans="1:17" s="10" customFormat="1" x14ac:dyDescent="0.2">
      <c r="A201" s="120">
        <v>158</v>
      </c>
      <c r="B201" s="301" t="s">
        <v>695</v>
      </c>
      <c r="C201" s="194">
        <v>200</v>
      </c>
      <c r="D201" s="194"/>
      <c r="E201" s="194"/>
      <c r="F201" s="124">
        <v>6</v>
      </c>
      <c r="G201" s="143"/>
      <c r="H201" s="62"/>
      <c r="I201" s="12"/>
      <c r="J201" s="12"/>
      <c r="K201" s="12"/>
      <c r="L201" s="12"/>
      <c r="M201" s="12"/>
      <c r="N201" s="12"/>
      <c r="O201" s="12"/>
      <c r="P201" s="12"/>
      <c r="Q201" s="12"/>
    </row>
    <row r="202" spans="1:17" s="10" customFormat="1" x14ac:dyDescent="0.2">
      <c r="A202" s="120">
        <v>159</v>
      </c>
      <c r="B202" s="301" t="s">
        <v>696</v>
      </c>
      <c r="C202" s="194">
        <v>125</v>
      </c>
      <c r="D202" s="194"/>
      <c r="E202" s="194"/>
      <c r="F202" s="124">
        <v>1</v>
      </c>
      <c r="G202" s="143"/>
      <c r="H202" s="62"/>
      <c r="I202" s="12"/>
      <c r="J202" s="12"/>
      <c r="K202" s="12"/>
      <c r="L202" s="12"/>
      <c r="M202" s="12"/>
      <c r="N202" s="12"/>
      <c r="O202" s="12"/>
      <c r="P202" s="12"/>
      <c r="Q202" s="12"/>
    </row>
    <row r="203" spans="1:17" s="10" customFormat="1" x14ac:dyDescent="0.2">
      <c r="A203" s="120">
        <v>160</v>
      </c>
      <c r="B203" s="301" t="s">
        <v>697</v>
      </c>
      <c r="C203" s="194">
        <v>200</v>
      </c>
      <c r="D203" s="194"/>
      <c r="E203" s="194"/>
      <c r="F203" s="124">
        <v>2</v>
      </c>
      <c r="G203" s="143"/>
      <c r="H203" s="62"/>
      <c r="I203" s="12"/>
      <c r="J203" s="12"/>
      <c r="K203" s="12"/>
      <c r="L203" s="12"/>
      <c r="M203" s="12"/>
      <c r="N203" s="12"/>
      <c r="O203" s="12"/>
      <c r="P203" s="12"/>
      <c r="Q203" s="12"/>
    </row>
    <row r="204" spans="1:17" s="10" customFormat="1" x14ac:dyDescent="0.2">
      <c r="A204" s="120">
        <v>161</v>
      </c>
      <c r="B204" s="301" t="s">
        <v>697</v>
      </c>
      <c r="C204" s="194">
        <v>160</v>
      </c>
      <c r="D204" s="194"/>
      <c r="E204" s="194"/>
      <c r="F204" s="124">
        <v>1</v>
      </c>
      <c r="G204" s="143"/>
      <c r="H204" s="62"/>
      <c r="I204" s="12"/>
      <c r="J204" s="12"/>
      <c r="K204" s="12"/>
      <c r="L204" s="12"/>
      <c r="M204" s="12"/>
      <c r="N204" s="12"/>
      <c r="O204" s="12"/>
      <c r="P204" s="12"/>
      <c r="Q204" s="12"/>
    </row>
    <row r="205" spans="1:17" s="10" customFormat="1" x14ac:dyDescent="0.2">
      <c r="A205" s="120">
        <v>162</v>
      </c>
      <c r="B205" s="301" t="s">
        <v>698</v>
      </c>
      <c r="C205" s="194">
        <v>160</v>
      </c>
      <c r="D205" s="194"/>
      <c r="E205" s="194"/>
      <c r="F205" s="124">
        <v>12</v>
      </c>
      <c r="G205" s="143"/>
      <c r="H205" s="62"/>
      <c r="I205" s="12"/>
      <c r="J205" s="12"/>
      <c r="K205" s="12"/>
      <c r="L205" s="12"/>
      <c r="M205" s="12"/>
      <c r="N205" s="12"/>
      <c r="O205" s="12"/>
      <c r="P205" s="12"/>
      <c r="Q205" s="12"/>
    </row>
    <row r="206" spans="1:17" s="10" customFormat="1" x14ac:dyDescent="0.2">
      <c r="A206" s="120">
        <v>163</v>
      </c>
      <c r="B206" s="301" t="s">
        <v>698</v>
      </c>
      <c r="C206" s="194">
        <v>160</v>
      </c>
      <c r="D206" s="194"/>
      <c r="E206" s="194"/>
      <c r="F206" s="124">
        <v>1</v>
      </c>
      <c r="G206" s="143"/>
      <c r="H206" s="62"/>
      <c r="I206" s="12"/>
      <c r="J206" s="12"/>
      <c r="K206" s="12"/>
      <c r="L206" s="12"/>
      <c r="M206" s="12"/>
      <c r="N206" s="12"/>
      <c r="O206" s="12"/>
      <c r="P206" s="12"/>
      <c r="Q206" s="12"/>
    </row>
    <row r="207" spans="1:17" s="10" customFormat="1" x14ac:dyDescent="0.2">
      <c r="A207" s="120">
        <v>164</v>
      </c>
      <c r="B207" s="301" t="s">
        <v>698</v>
      </c>
      <c r="C207" s="194">
        <v>200</v>
      </c>
      <c r="D207" s="194"/>
      <c r="E207" s="194"/>
      <c r="F207" s="124">
        <v>10</v>
      </c>
      <c r="G207" s="143"/>
      <c r="H207" s="62"/>
      <c r="I207" s="12"/>
      <c r="J207" s="12"/>
      <c r="K207" s="12"/>
      <c r="L207" s="12"/>
      <c r="M207" s="12"/>
      <c r="N207" s="12"/>
      <c r="O207" s="12"/>
      <c r="P207" s="12"/>
      <c r="Q207" s="12"/>
    </row>
    <row r="208" spans="1:17" s="10" customFormat="1" x14ac:dyDescent="0.2">
      <c r="A208" s="120">
        <v>165</v>
      </c>
      <c r="B208" s="301" t="s">
        <v>698</v>
      </c>
      <c r="C208" s="194">
        <v>315</v>
      </c>
      <c r="D208" s="194"/>
      <c r="E208" s="194"/>
      <c r="F208" s="124">
        <v>9</v>
      </c>
      <c r="G208" s="143"/>
      <c r="H208" s="62"/>
      <c r="I208" s="12"/>
      <c r="J208" s="12"/>
      <c r="K208" s="12"/>
      <c r="L208" s="12"/>
      <c r="M208" s="12"/>
      <c r="N208" s="12"/>
      <c r="O208" s="12"/>
      <c r="P208" s="12"/>
      <c r="Q208" s="12"/>
    </row>
    <row r="209" spans="1:17" s="10" customFormat="1" x14ac:dyDescent="0.2">
      <c r="A209" s="120">
        <v>166</v>
      </c>
      <c r="B209" s="301" t="s">
        <v>699</v>
      </c>
      <c r="C209" s="194" t="s">
        <v>732</v>
      </c>
      <c r="D209" s="194"/>
      <c r="E209" s="194"/>
      <c r="F209" s="124">
        <v>6</v>
      </c>
      <c r="G209" s="143"/>
      <c r="H209" s="62"/>
      <c r="I209" s="12"/>
      <c r="J209" s="12"/>
      <c r="K209" s="12"/>
      <c r="L209" s="12"/>
      <c r="M209" s="12"/>
      <c r="N209" s="12"/>
      <c r="O209" s="12"/>
      <c r="P209" s="12"/>
      <c r="Q209" s="12"/>
    </row>
    <row r="210" spans="1:17" s="10" customFormat="1" x14ac:dyDescent="0.2">
      <c r="A210" s="120">
        <v>167</v>
      </c>
      <c r="B210" s="301" t="s">
        <v>699</v>
      </c>
      <c r="C210" s="194" t="s">
        <v>736</v>
      </c>
      <c r="D210" s="194"/>
      <c r="E210" s="194"/>
      <c r="F210" s="124">
        <v>2</v>
      </c>
      <c r="G210" s="143"/>
      <c r="H210" s="62"/>
      <c r="I210" s="12"/>
      <c r="J210" s="12"/>
      <c r="K210" s="12"/>
      <c r="L210" s="12"/>
      <c r="M210" s="12"/>
      <c r="N210" s="12"/>
      <c r="O210" s="12"/>
      <c r="P210" s="12"/>
      <c r="Q210" s="12"/>
    </row>
    <row r="211" spans="1:17" s="10" customFormat="1" x14ac:dyDescent="0.2">
      <c r="A211" s="120">
        <v>168</v>
      </c>
      <c r="B211" s="301" t="s">
        <v>699</v>
      </c>
      <c r="C211" s="194" t="s">
        <v>733</v>
      </c>
      <c r="D211" s="194"/>
      <c r="E211" s="194"/>
      <c r="F211" s="124">
        <v>1</v>
      </c>
      <c r="G211" s="143"/>
      <c r="H211" s="62"/>
      <c r="I211" s="12"/>
      <c r="J211" s="12"/>
      <c r="K211" s="12"/>
      <c r="L211" s="12"/>
      <c r="M211" s="12"/>
      <c r="N211" s="12"/>
      <c r="O211" s="12"/>
      <c r="P211" s="12"/>
      <c r="Q211" s="12"/>
    </row>
    <row r="212" spans="1:17" s="10" customFormat="1" x14ac:dyDescent="0.2">
      <c r="A212" s="120">
        <v>169</v>
      </c>
      <c r="B212" s="301" t="s">
        <v>699</v>
      </c>
      <c r="C212" s="194" t="s">
        <v>737</v>
      </c>
      <c r="D212" s="179"/>
      <c r="E212" s="194"/>
      <c r="F212" s="124">
        <v>1</v>
      </c>
      <c r="G212" s="143"/>
      <c r="H212" s="62"/>
      <c r="I212" s="12"/>
      <c r="J212" s="12"/>
      <c r="K212" s="12"/>
      <c r="L212" s="12"/>
      <c r="M212" s="12"/>
      <c r="N212" s="12"/>
      <c r="O212" s="12"/>
      <c r="P212" s="12"/>
      <c r="Q212" s="12"/>
    </row>
    <row r="213" spans="1:17" s="10" customFormat="1" x14ac:dyDescent="0.2">
      <c r="A213" s="120">
        <v>170</v>
      </c>
      <c r="B213" s="301" t="s">
        <v>699</v>
      </c>
      <c r="C213" s="194" t="s">
        <v>734</v>
      </c>
      <c r="D213" s="179"/>
      <c r="E213" s="194"/>
      <c r="F213" s="124">
        <v>3</v>
      </c>
      <c r="G213" s="143"/>
      <c r="H213" s="62"/>
      <c r="I213" s="12"/>
      <c r="J213" s="12"/>
      <c r="K213" s="12"/>
      <c r="L213" s="12"/>
      <c r="M213" s="12"/>
      <c r="N213" s="12"/>
      <c r="O213" s="12"/>
      <c r="P213" s="12"/>
      <c r="Q213" s="12"/>
    </row>
    <row r="214" spans="1:17" s="10" customFormat="1" x14ac:dyDescent="0.2">
      <c r="A214" s="120">
        <v>171</v>
      </c>
      <c r="B214" s="301" t="s">
        <v>699</v>
      </c>
      <c r="C214" s="194" t="s">
        <v>763</v>
      </c>
      <c r="D214" s="179"/>
      <c r="E214" s="194"/>
      <c r="F214" s="124">
        <v>1</v>
      </c>
      <c r="G214" s="143"/>
      <c r="H214" s="62"/>
      <c r="I214" s="12"/>
      <c r="J214" s="12"/>
      <c r="K214" s="12"/>
      <c r="L214" s="12"/>
      <c r="M214" s="12"/>
      <c r="N214" s="12"/>
      <c r="O214" s="12"/>
      <c r="P214" s="12"/>
      <c r="Q214" s="12"/>
    </row>
    <row r="215" spans="1:17" s="10" customFormat="1" x14ac:dyDescent="0.2">
      <c r="A215" s="120">
        <v>172</v>
      </c>
      <c r="B215" s="301" t="s">
        <v>699</v>
      </c>
      <c r="C215" s="194" t="s">
        <v>735</v>
      </c>
      <c r="D215" s="179"/>
      <c r="E215" s="194"/>
      <c r="F215" s="124">
        <v>1</v>
      </c>
      <c r="G215" s="143"/>
      <c r="H215" s="62"/>
      <c r="I215" s="12"/>
      <c r="J215" s="12"/>
      <c r="K215" s="12"/>
      <c r="L215" s="12"/>
      <c r="M215" s="12"/>
      <c r="N215" s="12"/>
      <c r="O215" s="12"/>
      <c r="P215" s="12"/>
      <c r="Q215" s="12"/>
    </row>
    <row r="216" spans="1:17" s="10" customFormat="1" x14ac:dyDescent="0.2">
      <c r="A216" s="120">
        <v>173</v>
      </c>
      <c r="B216" s="301" t="s">
        <v>700</v>
      </c>
      <c r="C216" s="194" t="s">
        <v>732</v>
      </c>
      <c r="D216" s="194"/>
      <c r="E216" s="194"/>
      <c r="F216" s="124">
        <v>2</v>
      </c>
      <c r="G216" s="143"/>
      <c r="H216" s="62"/>
      <c r="I216" s="12"/>
      <c r="J216" s="12"/>
      <c r="K216" s="12"/>
      <c r="L216" s="12"/>
      <c r="M216" s="12"/>
      <c r="N216" s="12"/>
      <c r="O216" s="12"/>
      <c r="P216" s="12"/>
      <c r="Q216" s="12"/>
    </row>
    <row r="217" spans="1:17" s="10" customFormat="1" x14ac:dyDescent="0.2">
      <c r="A217" s="120">
        <v>174</v>
      </c>
      <c r="B217" s="301" t="s">
        <v>700</v>
      </c>
      <c r="C217" s="194" t="s">
        <v>736</v>
      </c>
      <c r="D217" s="194"/>
      <c r="E217" s="194"/>
      <c r="F217" s="124">
        <v>3</v>
      </c>
      <c r="G217" s="143"/>
      <c r="H217" s="62"/>
      <c r="I217" s="12"/>
      <c r="J217" s="12"/>
      <c r="K217" s="12"/>
      <c r="L217" s="12"/>
      <c r="M217" s="12"/>
      <c r="N217" s="12"/>
      <c r="O217" s="12"/>
      <c r="P217" s="12"/>
      <c r="Q217" s="12"/>
    </row>
    <row r="218" spans="1:17" s="10" customFormat="1" x14ac:dyDescent="0.2">
      <c r="A218" s="120">
        <v>175</v>
      </c>
      <c r="B218" s="301" t="s">
        <v>700</v>
      </c>
      <c r="C218" s="194" t="s">
        <v>737</v>
      </c>
      <c r="D218" s="194"/>
      <c r="E218" s="194"/>
      <c r="F218" s="124">
        <v>3</v>
      </c>
      <c r="G218" s="143"/>
      <c r="H218" s="62"/>
      <c r="I218" s="12"/>
      <c r="J218" s="12"/>
      <c r="K218" s="12"/>
      <c r="L218" s="12"/>
      <c r="M218" s="12"/>
      <c r="N218" s="12"/>
      <c r="O218" s="12"/>
      <c r="P218" s="12"/>
      <c r="Q218" s="12"/>
    </row>
    <row r="219" spans="1:17" s="10" customFormat="1" x14ac:dyDescent="0.2">
      <c r="A219" s="120">
        <v>176</v>
      </c>
      <c r="B219" s="301" t="s">
        <v>700</v>
      </c>
      <c r="C219" s="194" t="s">
        <v>735</v>
      </c>
      <c r="D219" s="194"/>
      <c r="E219" s="194"/>
      <c r="F219" s="124">
        <v>1</v>
      </c>
      <c r="G219" s="143"/>
      <c r="H219" s="62"/>
      <c r="I219" s="12"/>
      <c r="J219" s="12"/>
      <c r="K219" s="12"/>
      <c r="L219" s="12"/>
      <c r="M219" s="12"/>
      <c r="N219" s="12"/>
      <c r="O219" s="12"/>
      <c r="P219" s="12"/>
      <c r="Q219" s="12"/>
    </row>
    <row r="220" spans="1:17" s="10" customFormat="1" x14ac:dyDescent="0.2">
      <c r="A220" s="120">
        <v>177</v>
      </c>
      <c r="B220" s="301" t="s">
        <v>700</v>
      </c>
      <c r="C220" s="194" t="s">
        <v>713</v>
      </c>
      <c r="D220" s="194"/>
      <c r="E220" s="194"/>
      <c r="F220" s="124">
        <v>1</v>
      </c>
      <c r="G220" s="143"/>
      <c r="H220" s="62"/>
      <c r="I220" s="12"/>
      <c r="J220" s="12"/>
      <c r="K220" s="12"/>
      <c r="L220" s="12"/>
      <c r="M220" s="12"/>
      <c r="N220" s="12"/>
      <c r="O220" s="12"/>
      <c r="P220" s="12"/>
      <c r="Q220" s="12"/>
    </row>
    <row r="221" spans="1:17" s="10" customFormat="1" x14ac:dyDescent="0.2">
      <c r="A221" s="120">
        <v>178</v>
      </c>
      <c r="B221" s="301" t="s">
        <v>700</v>
      </c>
      <c r="C221" s="194" t="s">
        <v>1320</v>
      </c>
      <c r="D221" s="194"/>
      <c r="E221" s="194"/>
      <c r="F221" s="124">
        <v>1</v>
      </c>
      <c r="G221" s="143"/>
      <c r="H221" s="62"/>
      <c r="I221" s="12"/>
      <c r="J221" s="12"/>
      <c r="K221" s="12"/>
      <c r="L221" s="12"/>
      <c r="M221" s="12"/>
      <c r="N221" s="12"/>
      <c r="O221" s="12"/>
      <c r="P221" s="12"/>
      <c r="Q221" s="12"/>
    </row>
    <row r="222" spans="1:17" s="10" customFormat="1" x14ac:dyDescent="0.2">
      <c r="A222" s="120">
        <v>179</v>
      </c>
      <c r="B222" s="301" t="s">
        <v>701</v>
      </c>
      <c r="C222" s="194">
        <v>200</v>
      </c>
      <c r="D222" s="194"/>
      <c r="E222" s="194"/>
      <c r="F222" s="124">
        <v>1</v>
      </c>
      <c r="G222" s="143"/>
      <c r="H222" s="62"/>
      <c r="I222" s="12"/>
      <c r="J222" s="12"/>
      <c r="K222" s="12"/>
      <c r="L222" s="12"/>
      <c r="M222" s="12"/>
      <c r="N222" s="12"/>
      <c r="O222" s="12"/>
      <c r="P222" s="12"/>
      <c r="Q222" s="12"/>
    </row>
    <row r="223" spans="1:17" s="10" customFormat="1" x14ac:dyDescent="0.2">
      <c r="A223" s="120">
        <v>180</v>
      </c>
      <c r="B223" s="301" t="s">
        <v>1300</v>
      </c>
      <c r="C223" s="194">
        <v>125</v>
      </c>
      <c r="D223" s="194"/>
      <c r="E223" s="194"/>
      <c r="F223" s="124">
        <v>2</v>
      </c>
      <c r="G223" s="143"/>
      <c r="H223" s="62"/>
      <c r="I223" s="12"/>
      <c r="J223" s="12"/>
      <c r="K223" s="12"/>
      <c r="L223" s="12"/>
      <c r="M223" s="12"/>
      <c r="N223" s="12"/>
      <c r="O223" s="12"/>
      <c r="P223" s="12"/>
      <c r="Q223" s="12"/>
    </row>
    <row r="224" spans="1:17" s="10" customFormat="1" x14ac:dyDescent="0.2">
      <c r="A224" s="120">
        <v>181</v>
      </c>
      <c r="B224" s="301" t="s">
        <v>1300</v>
      </c>
      <c r="C224" s="194">
        <v>250</v>
      </c>
      <c r="D224" s="194"/>
      <c r="E224" s="194"/>
      <c r="F224" s="124">
        <v>2</v>
      </c>
      <c r="G224" s="143"/>
      <c r="H224" s="62"/>
      <c r="I224" s="12"/>
      <c r="J224" s="12"/>
      <c r="K224" s="12"/>
      <c r="L224" s="12"/>
      <c r="M224" s="12"/>
      <c r="N224" s="12"/>
      <c r="O224" s="12"/>
      <c r="P224" s="12"/>
      <c r="Q224" s="12"/>
    </row>
    <row r="225" spans="1:17" s="10" customFormat="1" x14ac:dyDescent="0.2">
      <c r="A225" s="120">
        <v>182</v>
      </c>
      <c r="B225" s="301" t="s">
        <v>1300</v>
      </c>
      <c r="C225" s="194">
        <v>160</v>
      </c>
      <c r="D225" s="194"/>
      <c r="E225" s="194"/>
      <c r="F225" s="124">
        <v>1</v>
      </c>
      <c r="G225" s="143"/>
      <c r="H225" s="62"/>
      <c r="I225" s="12"/>
      <c r="J225" s="12"/>
      <c r="K225" s="12"/>
      <c r="L225" s="12"/>
      <c r="M225" s="12"/>
      <c r="N225" s="12"/>
      <c r="O225" s="12"/>
      <c r="P225" s="12"/>
      <c r="Q225" s="12"/>
    </row>
    <row r="226" spans="1:17" s="10" customFormat="1" x14ac:dyDescent="0.2">
      <c r="A226" s="120">
        <v>183</v>
      </c>
      <c r="B226" s="302" t="s">
        <v>1300</v>
      </c>
      <c r="C226" s="194" t="s">
        <v>709</v>
      </c>
      <c r="D226" s="194"/>
      <c r="E226" s="194"/>
      <c r="F226" s="124">
        <v>1</v>
      </c>
      <c r="G226" s="143"/>
      <c r="H226" s="62"/>
      <c r="I226" s="12"/>
      <c r="J226" s="12"/>
      <c r="K226" s="12"/>
      <c r="L226" s="12"/>
      <c r="M226" s="12"/>
      <c r="N226" s="12"/>
      <c r="O226" s="12"/>
      <c r="P226" s="12"/>
      <c r="Q226" s="12"/>
    </row>
    <row r="227" spans="1:17" s="10" customFormat="1" x14ac:dyDescent="0.2">
      <c r="A227" s="120">
        <v>184</v>
      </c>
      <c r="B227" s="302" t="s">
        <v>1301</v>
      </c>
      <c r="C227" s="194" t="s">
        <v>709</v>
      </c>
      <c r="D227" s="194"/>
      <c r="E227" s="194"/>
      <c r="F227" s="124">
        <v>6</v>
      </c>
      <c r="G227" s="143"/>
      <c r="H227" s="62"/>
      <c r="I227" s="12"/>
      <c r="J227" s="12"/>
      <c r="K227" s="12"/>
      <c r="L227" s="12"/>
      <c r="M227" s="12"/>
      <c r="N227" s="12"/>
      <c r="O227" s="12"/>
      <c r="P227" s="12"/>
      <c r="Q227" s="12"/>
    </row>
    <row r="228" spans="1:17" s="10" customFormat="1" x14ac:dyDescent="0.2">
      <c r="A228" s="120">
        <v>185</v>
      </c>
      <c r="B228" s="302" t="s">
        <v>1301</v>
      </c>
      <c r="C228" s="194" t="s">
        <v>731</v>
      </c>
      <c r="D228" s="194"/>
      <c r="E228" s="194"/>
      <c r="F228" s="124">
        <v>1</v>
      </c>
      <c r="G228" s="143"/>
      <c r="H228" s="62"/>
      <c r="I228" s="12"/>
      <c r="J228" s="12"/>
      <c r="K228" s="12"/>
      <c r="L228" s="12"/>
      <c r="M228" s="12"/>
      <c r="N228" s="12"/>
      <c r="O228" s="12"/>
      <c r="P228" s="12"/>
      <c r="Q228" s="12"/>
    </row>
    <row r="229" spans="1:17" s="10" customFormat="1" x14ac:dyDescent="0.2">
      <c r="A229" s="120">
        <v>186</v>
      </c>
      <c r="B229" s="302" t="s">
        <v>1301</v>
      </c>
      <c r="C229" s="194">
        <v>125</v>
      </c>
      <c r="D229" s="194"/>
      <c r="E229" s="194"/>
      <c r="F229" s="124">
        <v>2</v>
      </c>
      <c r="G229" s="143"/>
      <c r="H229" s="62"/>
      <c r="I229" s="12"/>
      <c r="J229" s="12"/>
      <c r="K229" s="12"/>
      <c r="L229" s="12"/>
      <c r="M229" s="12"/>
      <c r="N229" s="12"/>
      <c r="O229" s="12"/>
      <c r="P229" s="12"/>
      <c r="Q229" s="12"/>
    </row>
    <row r="230" spans="1:17" s="10" customFormat="1" x14ac:dyDescent="0.2">
      <c r="A230" s="120">
        <v>187</v>
      </c>
      <c r="B230" s="174" t="s">
        <v>1301</v>
      </c>
      <c r="C230" s="194">
        <v>200</v>
      </c>
      <c r="D230" s="194"/>
      <c r="E230" s="194"/>
      <c r="F230" s="124">
        <v>2</v>
      </c>
      <c r="G230" s="143"/>
      <c r="H230" s="62"/>
      <c r="I230" s="12"/>
      <c r="J230" s="12"/>
      <c r="K230" s="12"/>
      <c r="L230" s="12"/>
      <c r="M230" s="12"/>
      <c r="N230" s="12"/>
      <c r="O230" s="12"/>
      <c r="P230" s="12"/>
      <c r="Q230" s="12"/>
    </row>
    <row r="231" spans="1:17" s="10" customFormat="1" ht="13.5" thickBot="1" x14ac:dyDescent="0.25">
      <c r="A231" s="120">
        <v>188</v>
      </c>
      <c r="B231" s="174" t="s">
        <v>702</v>
      </c>
      <c r="C231" s="194">
        <v>125</v>
      </c>
      <c r="D231" s="194"/>
      <c r="E231" s="194"/>
      <c r="F231" s="124">
        <v>5</v>
      </c>
      <c r="G231" s="143"/>
      <c r="H231" s="62"/>
      <c r="I231" s="12"/>
      <c r="J231" s="12"/>
      <c r="K231" s="12"/>
      <c r="L231" s="12"/>
      <c r="M231" s="12"/>
      <c r="N231" s="12"/>
      <c r="O231" s="12"/>
      <c r="P231" s="12"/>
      <c r="Q231" s="12"/>
    </row>
    <row r="232" spans="1:17" s="10" customFormat="1" x14ac:dyDescent="0.2">
      <c r="A232" s="120">
        <v>189</v>
      </c>
      <c r="B232" s="477" t="s">
        <v>702</v>
      </c>
      <c r="C232" s="300">
        <v>160</v>
      </c>
      <c r="D232" s="217"/>
      <c r="E232" s="194"/>
      <c r="F232" s="304">
        <v>2</v>
      </c>
      <c r="G232" s="143"/>
      <c r="H232" s="62"/>
      <c r="I232" s="12"/>
      <c r="J232" s="12"/>
      <c r="K232" s="12"/>
      <c r="L232" s="12"/>
      <c r="M232" s="12"/>
      <c r="N232" s="12"/>
      <c r="O232" s="12"/>
      <c r="P232" s="12"/>
      <c r="Q232" s="12"/>
    </row>
    <row r="233" spans="1:17" s="10" customFormat="1" x14ac:dyDescent="0.2">
      <c r="A233" s="120">
        <v>190</v>
      </c>
      <c r="B233" s="299" t="s">
        <v>702</v>
      </c>
      <c r="C233" s="300">
        <v>200</v>
      </c>
      <c r="D233" s="218"/>
      <c r="E233" s="194"/>
      <c r="F233" s="304">
        <v>6</v>
      </c>
      <c r="G233" s="143"/>
      <c r="H233" s="62"/>
      <c r="I233" s="12"/>
      <c r="J233" s="12"/>
      <c r="K233" s="12"/>
      <c r="L233" s="12"/>
      <c r="M233" s="12"/>
      <c r="N233" s="12"/>
      <c r="O233" s="12"/>
      <c r="P233" s="12"/>
      <c r="Q233" s="12"/>
    </row>
    <row r="234" spans="1:17" s="10" customFormat="1" x14ac:dyDescent="0.2">
      <c r="A234" s="120">
        <v>191</v>
      </c>
      <c r="B234" s="299" t="s">
        <v>1303</v>
      </c>
      <c r="C234" s="300">
        <v>125</v>
      </c>
      <c r="D234" s="218"/>
      <c r="E234" s="194"/>
      <c r="F234" s="304">
        <v>5</v>
      </c>
      <c r="G234" s="143"/>
      <c r="H234" s="62"/>
      <c r="I234" s="12"/>
      <c r="J234" s="12"/>
      <c r="K234" s="12"/>
      <c r="L234" s="12"/>
      <c r="M234" s="12"/>
      <c r="N234" s="12"/>
      <c r="O234" s="12"/>
      <c r="P234" s="12"/>
      <c r="Q234" s="12"/>
    </row>
    <row r="235" spans="1:17" s="10" customFormat="1" x14ac:dyDescent="0.2">
      <c r="A235" s="120">
        <v>192</v>
      </c>
      <c r="B235" s="299" t="s">
        <v>1303</v>
      </c>
      <c r="C235" s="300">
        <v>315</v>
      </c>
      <c r="D235" s="218"/>
      <c r="E235" s="194"/>
      <c r="F235" s="304">
        <v>4</v>
      </c>
      <c r="G235" s="143"/>
      <c r="H235" s="62"/>
      <c r="I235" s="12"/>
      <c r="J235" s="12"/>
      <c r="K235" s="12"/>
      <c r="L235" s="12"/>
      <c r="M235" s="12"/>
      <c r="N235" s="12"/>
      <c r="O235" s="12"/>
      <c r="P235" s="12"/>
      <c r="Q235" s="12"/>
    </row>
    <row r="236" spans="1:17" s="10" customFormat="1" x14ac:dyDescent="0.2">
      <c r="A236" s="120">
        <v>193</v>
      </c>
      <c r="B236" s="299" t="s">
        <v>1303</v>
      </c>
      <c r="C236" s="300">
        <v>160</v>
      </c>
      <c r="D236" s="218"/>
      <c r="E236" s="194"/>
      <c r="F236" s="304">
        <v>2</v>
      </c>
      <c r="G236" s="143"/>
      <c r="H236" s="62"/>
      <c r="I236" s="12"/>
      <c r="J236" s="12"/>
      <c r="K236" s="12"/>
      <c r="L236" s="12"/>
      <c r="M236" s="12"/>
      <c r="N236" s="12"/>
      <c r="O236" s="12"/>
      <c r="P236" s="12"/>
      <c r="Q236" s="12"/>
    </row>
    <row r="237" spans="1:17" s="10" customFormat="1" x14ac:dyDescent="0.2">
      <c r="A237" s="120">
        <v>194</v>
      </c>
      <c r="B237" s="299" t="s">
        <v>1303</v>
      </c>
      <c r="C237" s="300">
        <v>200</v>
      </c>
      <c r="D237" s="218"/>
      <c r="E237" s="194"/>
      <c r="F237" s="304">
        <v>1</v>
      </c>
      <c r="G237" s="143"/>
      <c r="H237" s="62"/>
      <c r="I237" s="12"/>
      <c r="J237" s="12"/>
      <c r="K237" s="12"/>
      <c r="L237" s="12"/>
      <c r="M237" s="12"/>
      <c r="N237" s="12"/>
      <c r="O237" s="12"/>
      <c r="P237" s="12"/>
      <c r="Q237" s="12"/>
    </row>
    <row r="238" spans="1:17" s="10" customFormat="1" x14ac:dyDescent="0.2">
      <c r="A238" s="120">
        <v>195</v>
      </c>
      <c r="B238" s="299" t="s">
        <v>704</v>
      </c>
      <c r="C238" s="300"/>
      <c r="D238" s="218" t="s">
        <v>435</v>
      </c>
      <c r="E238" s="194"/>
      <c r="F238" s="304">
        <v>1</v>
      </c>
      <c r="G238" s="143"/>
      <c r="H238" s="62"/>
      <c r="I238" s="12"/>
      <c r="J238" s="12"/>
      <c r="K238" s="12"/>
      <c r="L238" s="12"/>
      <c r="M238" s="12"/>
      <c r="N238" s="12"/>
      <c r="O238" s="12"/>
      <c r="P238" s="12"/>
      <c r="Q238" s="12"/>
    </row>
    <row r="239" spans="1:17" s="10" customFormat="1" x14ac:dyDescent="0.2">
      <c r="A239" s="120">
        <v>196</v>
      </c>
      <c r="B239" s="299" t="s">
        <v>705</v>
      </c>
      <c r="C239" s="300"/>
      <c r="D239" s="218" t="s">
        <v>435</v>
      </c>
      <c r="E239" s="194"/>
      <c r="F239" s="304">
        <v>1</v>
      </c>
      <c r="G239" s="143"/>
      <c r="H239" s="62"/>
      <c r="I239" s="12"/>
      <c r="J239" s="12"/>
      <c r="K239" s="12"/>
      <c r="L239" s="12"/>
      <c r="M239" s="12"/>
      <c r="N239" s="12"/>
      <c r="O239" s="12"/>
      <c r="P239" s="12"/>
      <c r="Q239" s="12"/>
    </row>
    <row r="240" spans="1:17" s="10" customFormat="1" x14ac:dyDescent="0.2">
      <c r="A240" s="120">
        <v>197</v>
      </c>
      <c r="B240" s="299" t="s">
        <v>1306</v>
      </c>
      <c r="C240" s="300"/>
      <c r="D240" s="218" t="s">
        <v>435</v>
      </c>
      <c r="E240" s="194"/>
      <c r="F240" s="304">
        <v>1</v>
      </c>
      <c r="G240" s="143"/>
      <c r="H240" s="62"/>
      <c r="I240" s="12"/>
      <c r="J240" s="12"/>
      <c r="K240" s="12"/>
      <c r="L240" s="12"/>
      <c r="M240" s="12"/>
      <c r="N240" s="12"/>
      <c r="O240" s="12"/>
      <c r="P240" s="12"/>
      <c r="Q240" s="12"/>
    </row>
    <row r="241" spans="1:17" s="10" customFormat="1" x14ac:dyDescent="0.2">
      <c r="A241" s="120">
        <v>198</v>
      </c>
      <c r="B241" s="299" t="s">
        <v>707</v>
      </c>
      <c r="C241" s="300"/>
      <c r="D241" s="218" t="s">
        <v>435</v>
      </c>
      <c r="E241" s="194"/>
      <c r="F241" s="304">
        <v>1</v>
      </c>
      <c r="G241" s="143"/>
      <c r="H241" s="62"/>
      <c r="I241" s="12"/>
      <c r="J241" s="12"/>
      <c r="K241" s="12"/>
      <c r="L241" s="12"/>
      <c r="M241" s="12"/>
      <c r="N241" s="12"/>
      <c r="O241" s="12"/>
      <c r="P241" s="12"/>
      <c r="Q241" s="12"/>
    </row>
    <row r="242" spans="1:17" s="10" customFormat="1" x14ac:dyDescent="0.2">
      <c r="A242" s="120">
        <v>199</v>
      </c>
      <c r="B242" s="478" t="s">
        <v>738</v>
      </c>
      <c r="C242" s="300"/>
      <c r="D242" s="218"/>
      <c r="E242" s="194"/>
      <c r="F242" s="304"/>
      <c r="G242" s="143"/>
      <c r="H242" s="62"/>
      <c r="I242" s="12"/>
      <c r="J242" s="12"/>
      <c r="K242" s="12"/>
      <c r="L242" s="12"/>
      <c r="M242" s="12"/>
      <c r="N242" s="12"/>
      <c r="O242" s="12"/>
      <c r="P242" s="12"/>
      <c r="Q242" s="12"/>
    </row>
    <row r="243" spans="1:17" s="10" customFormat="1" ht="25.5" x14ac:dyDescent="0.2">
      <c r="A243" s="120">
        <v>200</v>
      </c>
      <c r="B243" s="299" t="s">
        <v>720</v>
      </c>
      <c r="C243" s="300" t="s">
        <v>742</v>
      </c>
      <c r="D243" s="218" t="s">
        <v>435</v>
      </c>
      <c r="E243" s="194"/>
      <c r="F243" s="304">
        <v>1</v>
      </c>
      <c r="G243" s="143"/>
      <c r="H243" s="62"/>
      <c r="I243" s="12"/>
      <c r="J243" s="12"/>
      <c r="K243" s="12"/>
      <c r="L243" s="12"/>
      <c r="M243" s="12"/>
      <c r="N243" s="12"/>
      <c r="O243" s="12"/>
      <c r="P243" s="12"/>
      <c r="Q243" s="12"/>
    </row>
    <row r="244" spans="1:17" s="10" customFormat="1" x14ac:dyDescent="0.2">
      <c r="A244" s="120">
        <v>201</v>
      </c>
      <c r="B244" s="299" t="s">
        <v>739</v>
      </c>
      <c r="C244" s="300"/>
      <c r="D244" s="218"/>
      <c r="E244" s="194"/>
      <c r="F244" s="304"/>
      <c r="G244" s="143"/>
      <c r="H244" s="62"/>
      <c r="I244" s="12"/>
      <c r="J244" s="12"/>
      <c r="K244" s="12"/>
      <c r="L244" s="12"/>
      <c r="M244" s="12"/>
      <c r="N244" s="12"/>
      <c r="O244" s="12"/>
      <c r="P244" s="12"/>
      <c r="Q244" s="12"/>
    </row>
    <row r="245" spans="1:17" s="10" customFormat="1" x14ac:dyDescent="0.2">
      <c r="A245" s="120">
        <v>202</v>
      </c>
      <c r="B245" s="301" t="s">
        <v>740</v>
      </c>
      <c r="C245" s="300"/>
      <c r="D245" s="300"/>
      <c r="E245" s="194"/>
      <c r="F245" s="304"/>
      <c r="G245" s="143"/>
      <c r="H245" s="62"/>
      <c r="I245" s="12"/>
      <c r="J245" s="12"/>
      <c r="K245" s="12"/>
      <c r="L245" s="12"/>
      <c r="M245" s="12"/>
      <c r="N245" s="12"/>
      <c r="O245" s="12"/>
      <c r="P245" s="12"/>
      <c r="Q245" s="12"/>
    </row>
    <row r="246" spans="1:17" s="10" customFormat="1" x14ac:dyDescent="0.2">
      <c r="A246" s="120">
        <v>203</v>
      </c>
      <c r="B246" s="301" t="s">
        <v>723</v>
      </c>
      <c r="C246" s="300"/>
      <c r="D246" s="300"/>
      <c r="E246" s="194"/>
      <c r="F246" s="304"/>
      <c r="G246" s="143"/>
      <c r="H246" s="62"/>
      <c r="I246" s="12"/>
      <c r="J246" s="12"/>
      <c r="K246" s="12"/>
      <c r="L246" s="12"/>
      <c r="M246" s="12"/>
      <c r="N246" s="12"/>
      <c r="O246" s="12"/>
      <c r="P246" s="12"/>
      <c r="Q246" s="12"/>
    </row>
    <row r="247" spans="1:17" s="10" customFormat="1" ht="25.5" x14ac:dyDescent="0.2">
      <c r="A247" s="120">
        <v>204</v>
      </c>
      <c r="B247" s="301" t="s">
        <v>1321</v>
      </c>
      <c r="C247" s="300" t="s">
        <v>743</v>
      </c>
      <c r="D247" s="300"/>
      <c r="E247" s="194"/>
      <c r="F247" s="304"/>
      <c r="G247" s="143"/>
      <c r="H247" s="62"/>
      <c r="I247" s="12"/>
      <c r="J247" s="12"/>
      <c r="K247" s="12"/>
      <c r="L247" s="12"/>
      <c r="M247" s="12"/>
      <c r="N247" s="12"/>
      <c r="O247" s="12"/>
      <c r="P247" s="12"/>
      <c r="Q247" s="12"/>
    </row>
    <row r="248" spans="1:17" s="10" customFormat="1" x14ac:dyDescent="0.2">
      <c r="A248" s="120">
        <v>205</v>
      </c>
      <c r="B248" s="301" t="s">
        <v>741</v>
      </c>
      <c r="C248" s="300"/>
      <c r="D248" s="300"/>
      <c r="E248" s="194"/>
      <c r="F248" s="304"/>
      <c r="G248" s="143"/>
      <c r="H248" s="62"/>
      <c r="I248" s="12"/>
      <c r="J248" s="12"/>
      <c r="K248" s="12"/>
      <c r="L248" s="12"/>
      <c r="M248" s="12"/>
      <c r="N248" s="12"/>
      <c r="O248" s="12"/>
      <c r="P248" s="12"/>
      <c r="Q248" s="12"/>
    </row>
    <row r="249" spans="1:17" s="10" customFormat="1" x14ac:dyDescent="0.2">
      <c r="A249" s="120">
        <v>206</v>
      </c>
      <c r="B249" s="301" t="s">
        <v>726</v>
      </c>
      <c r="C249" s="300"/>
      <c r="D249" s="300"/>
      <c r="E249" s="194"/>
      <c r="F249" s="304"/>
      <c r="G249" s="143"/>
      <c r="H249" s="62"/>
      <c r="I249" s="12"/>
      <c r="J249" s="12"/>
      <c r="K249" s="12"/>
      <c r="L249" s="12"/>
      <c r="M249" s="12"/>
      <c r="N249" s="12"/>
      <c r="O249" s="12"/>
      <c r="P249" s="12"/>
      <c r="Q249" s="12"/>
    </row>
    <row r="250" spans="1:17" s="10" customFormat="1" x14ac:dyDescent="0.2">
      <c r="A250" s="120">
        <v>207</v>
      </c>
      <c r="B250" s="301" t="s">
        <v>727</v>
      </c>
      <c r="C250" s="300"/>
      <c r="D250" s="300"/>
      <c r="E250" s="194"/>
      <c r="F250" s="304"/>
      <c r="G250" s="143"/>
      <c r="H250" s="62"/>
      <c r="I250" s="12"/>
      <c r="J250" s="12"/>
      <c r="K250" s="12"/>
      <c r="L250" s="12"/>
      <c r="M250" s="12"/>
      <c r="N250" s="12"/>
      <c r="O250" s="12"/>
      <c r="P250" s="12"/>
      <c r="Q250" s="12"/>
    </row>
    <row r="251" spans="1:17" s="10" customFormat="1" x14ac:dyDescent="0.2">
      <c r="A251" s="120">
        <v>208</v>
      </c>
      <c r="B251" s="301" t="s">
        <v>689</v>
      </c>
      <c r="C251" s="300"/>
      <c r="D251" s="300"/>
      <c r="E251" s="194"/>
      <c r="F251" s="304"/>
      <c r="G251" s="143"/>
      <c r="H251" s="62"/>
      <c r="I251" s="12"/>
      <c r="J251" s="12"/>
      <c r="K251" s="12"/>
      <c r="L251" s="12"/>
      <c r="M251" s="12"/>
      <c r="N251" s="12"/>
      <c r="O251" s="12"/>
      <c r="P251" s="12"/>
      <c r="Q251" s="12"/>
    </row>
    <row r="252" spans="1:17" s="10" customFormat="1" x14ac:dyDescent="0.2">
      <c r="A252" s="120">
        <v>209</v>
      </c>
      <c r="B252" s="301" t="s">
        <v>690</v>
      </c>
      <c r="C252" s="301"/>
      <c r="D252" s="301"/>
      <c r="E252" s="194"/>
      <c r="F252" s="304"/>
      <c r="G252" s="143"/>
      <c r="H252" s="62"/>
      <c r="I252" s="12"/>
      <c r="J252" s="12"/>
      <c r="K252" s="12"/>
      <c r="L252" s="12"/>
      <c r="M252" s="12"/>
      <c r="N252" s="12"/>
      <c r="O252" s="12"/>
      <c r="P252" s="12"/>
      <c r="Q252" s="12"/>
    </row>
    <row r="253" spans="1:17" s="10" customFormat="1" x14ac:dyDescent="0.2">
      <c r="A253" s="120">
        <v>210</v>
      </c>
      <c r="B253" s="301" t="s">
        <v>691</v>
      </c>
      <c r="C253" s="300"/>
      <c r="D253" s="300"/>
      <c r="E253" s="194"/>
      <c r="F253" s="304"/>
      <c r="G253" s="143"/>
      <c r="H253" s="62"/>
      <c r="I253" s="12"/>
      <c r="J253" s="12"/>
      <c r="K253" s="12"/>
      <c r="L253" s="12"/>
      <c r="M253" s="12"/>
      <c r="N253" s="12"/>
      <c r="O253" s="12"/>
      <c r="P253" s="12"/>
      <c r="Q253" s="12"/>
    </row>
    <row r="254" spans="1:17" s="10" customFormat="1" x14ac:dyDescent="0.2">
      <c r="A254" s="120">
        <v>211</v>
      </c>
      <c r="B254" s="301" t="s">
        <v>692</v>
      </c>
      <c r="C254" s="300"/>
      <c r="D254" s="300"/>
      <c r="E254" s="194"/>
      <c r="F254" s="304"/>
      <c r="G254" s="143"/>
      <c r="H254" s="62"/>
      <c r="I254" s="12"/>
      <c r="J254" s="12"/>
      <c r="K254" s="12"/>
      <c r="L254" s="12"/>
      <c r="M254" s="12"/>
      <c r="N254" s="12"/>
      <c r="O254" s="12"/>
      <c r="P254" s="12"/>
      <c r="Q254" s="12"/>
    </row>
    <row r="255" spans="1:17" s="10" customFormat="1" x14ac:dyDescent="0.2">
      <c r="A255" s="120">
        <v>212</v>
      </c>
      <c r="B255" s="301" t="s">
        <v>728</v>
      </c>
      <c r="C255" s="300"/>
      <c r="D255" s="300"/>
      <c r="E255" s="194"/>
      <c r="F255" s="304"/>
      <c r="G255" s="143"/>
      <c r="H255" s="62"/>
      <c r="I255" s="12"/>
      <c r="J255" s="12"/>
      <c r="K255" s="12"/>
      <c r="L255" s="12"/>
      <c r="M255" s="12"/>
      <c r="N255" s="12"/>
      <c r="O255" s="12"/>
      <c r="P255" s="12"/>
      <c r="Q255" s="12"/>
    </row>
    <row r="256" spans="1:17" s="10" customFormat="1" x14ac:dyDescent="0.2">
      <c r="A256" s="120">
        <v>213</v>
      </c>
      <c r="B256" s="301" t="s">
        <v>694</v>
      </c>
      <c r="C256" s="300">
        <v>400</v>
      </c>
      <c r="D256" s="300"/>
      <c r="E256" s="194"/>
      <c r="F256" s="304">
        <v>60</v>
      </c>
      <c r="G256" s="143"/>
      <c r="H256" s="62"/>
      <c r="I256" s="12"/>
      <c r="J256" s="12"/>
      <c r="K256" s="12"/>
      <c r="L256" s="12"/>
      <c r="M256" s="12"/>
      <c r="N256" s="12"/>
      <c r="O256" s="12"/>
      <c r="P256" s="12"/>
      <c r="Q256" s="12"/>
    </row>
    <row r="257" spans="1:17" s="10" customFormat="1" x14ac:dyDescent="0.2">
      <c r="A257" s="120">
        <v>214</v>
      </c>
      <c r="B257" s="301" t="s">
        <v>694</v>
      </c>
      <c r="C257" s="300" t="s">
        <v>731</v>
      </c>
      <c r="D257" s="300"/>
      <c r="E257" s="194"/>
      <c r="F257" s="304">
        <v>2</v>
      </c>
      <c r="G257" s="143"/>
      <c r="H257" s="62"/>
      <c r="I257" s="12"/>
      <c r="J257" s="12"/>
      <c r="K257" s="12"/>
      <c r="L257" s="12"/>
      <c r="M257" s="12"/>
      <c r="N257" s="12"/>
      <c r="O257" s="12"/>
      <c r="P257" s="12"/>
      <c r="Q257" s="12"/>
    </row>
    <row r="258" spans="1:17" s="10" customFormat="1" x14ac:dyDescent="0.2">
      <c r="A258" s="120">
        <v>215</v>
      </c>
      <c r="B258" s="301" t="s">
        <v>698</v>
      </c>
      <c r="C258" s="300">
        <v>400</v>
      </c>
      <c r="D258" s="300"/>
      <c r="E258" s="194"/>
      <c r="F258" s="304">
        <v>2</v>
      </c>
      <c r="G258" s="143"/>
      <c r="H258" s="62"/>
      <c r="I258" s="12"/>
      <c r="J258" s="12"/>
      <c r="K258" s="12"/>
      <c r="L258" s="12"/>
      <c r="M258" s="12"/>
      <c r="N258" s="12"/>
      <c r="O258" s="12"/>
      <c r="P258" s="12"/>
      <c r="Q258" s="12"/>
    </row>
    <row r="259" spans="1:17" s="10" customFormat="1" x14ac:dyDescent="0.2">
      <c r="A259" s="120">
        <v>216</v>
      </c>
      <c r="B259" s="301" t="s">
        <v>698</v>
      </c>
      <c r="C259" s="300">
        <v>400</v>
      </c>
      <c r="D259" s="300"/>
      <c r="E259" s="194"/>
      <c r="F259" s="304">
        <v>6</v>
      </c>
      <c r="G259" s="143"/>
      <c r="H259" s="62"/>
      <c r="I259" s="12"/>
      <c r="J259" s="12"/>
      <c r="K259" s="12"/>
      <c r="L259" s="12"/>
      <c r="M259" s="12"/>
      <c r="N259" s="12"/>
      <c r="O259" s="12"/>
      <c r="P259" s="12"/>
      <c r="Q259" s="12"/>
    </row>
    <row r="260" spans="1:17" s="10" customFormat="1" x14ac:dyDescent="0.2">
      <c r="A260" s="120">
        <v>217</v>
      </c>
      <c r="B260" s="301" t="s">
        <v>699</v>
      </c>
      <c r="C260" s="300" t="s">
        <v>744</v>
      </c>
      <c r="D260" s="300"/>
      <c r="E260" s="194"/>
      <c r="F260" s="304">
        <v>8</v>
      </c>
      <c r="G260" s="143"/>
      <c r="H260" s="62"/>
      <c r="I260" s="12"/>
      <c r="J260" s="12"/>
      <c r="K260" s="12"/>
      <c r="L260" s="12"/>
      <c r="M260" s="12"/>
      <c r="N260" s="12"/>
      <c r="O260" s="12"/>
      <c r="P260" s="12"/>
      <c r="Q260" s="12"/>
    </row>
    <row r="261" spans="1:17" s="10" customFormat="1" x14ac:dyDescent="0.2">
      <c r="A261" s="120">
        <v>218</v>
      </c>
      <c r="B261" s="301" t="s">
        <v>701</v>
      </c>
      <c r="C261" s="300">
        <v>400</v>
      </c>
      <c r="D261" s="300"/>
      <c r="E261" s="194"/>
      <c r="F261" s="304">
        <v>1</v>
      </c>
      <c r="G261" s="143"/>
      <c r="H261" s="62"/>
      <c r="I261" s="12"/>
      <c r="J261" s="12"/>
      <c r="K261" s="12"/>
      <c r="L261" s="12"/>
      <c r="M261" s="12"/>
      <c r="N261" s="12"/>
      <c r="O261" s="12"/>
      <c r="P261" s="12"/>
      <c r="Q261" s="12"/>
    </row>
    <row r="262" spans="1:17" s="10" customFormat="1" x14ac:dyDescent="0.2">
      <c r="A262" s="120">
        <v>219</v>
      </c>
      <c r="B262" s="301" t="s">
        <v>1300</v>
      </c>
      <c r="C262" s="300" t="s">
        <v>731</v>
      </c>
      <c r="D262" s="300"/>
      <c r="E262" s="194"/>
      <c r="F262" s="304">
        <v>8</v>
      </c>
      <c r="G262" s="143"/>
      <c r="H262" s="62"/>
      <c r="I262" s="12"/>
      <c r="J262" s="12"/>
      <c r="K262" s="12"/>
      <c r="L262" s="12"/>
      <c r="M262" s="12"/>
      <c r="N262" s="12"/>
      <c r="O262" s="12"/>
      <c r="P262" s="12"/>
      <c r="Q262" s="12"/>
    </row>
    <row r="263" spans="1:17" s="10" customFormat="1" x14ac:dyDescent="0.2">
      <c r="A263" s="120">
        <v>220</v>
      </c>
      <c r="B263" s="301" t="s">
        <v>1303</v>
      </c>
      <c r="C263" s="300">
        <v>400</v>
      </c>
      <c r="D263" s="300"/>
      <c r="E263" s="194"/>
      <c r="F263" s="304">
        <v>4</v>
      </c>
      <c r="G263" s="143"/>
      <c r="H263" s="62"/>
      <c r="I263" s="12"/>
      <c r="J263" s="12"/>
      <c r="K263" s="12"/>
      <c r="L263" s="12"/>
      <c r="M263" s="12"/>
      <c r="N263" s="12"/>
      <c r="O263" s="12"/>
      <c r="P263" s="12"/>
      <c r="Q263" s="12"/>
    </row>
    <row r="264" spans="1:17" s="10" customFormat="1" x14ac:dyDescent="0.2">
      <c r="A264" s="120">
        <v>221</v>
      </c>
      <c r="B264" s="301" t="s">
        <v>704</v>
      </c>
      <c r="C264" s="300"/>
      <c r="D264" s="300" t="s">
        <v>435</v>
      </c>
      <c r="E264" s="194"/>
      <c r="F264" s="304">
        <v>1</v>
      </c>
      <c r="G264" s="143"/>
      <c r="H264" s="62"/>
      <c r="I264" s="12"/>
      <c r="J264" s="12"/>
      <c r="K264" s="12"/>
      <c r="L264" s="12"/>
      <c r="M264" s="12"/>
      <c r="N264" s="12"/>
      <c r="O264" s="12"/>
      <c r="P264" s="12"/>
      <c r="Q264" s="12"/>
    </row>
    <row r="265" spans="1:17" s="10" customFormat="1" x14ac:dyDescent="0.2">
      <c r="A265" s="120">
        <v>222</v>
      </c>
      <c r="B265" s="301" t="s">
        <v>705</v>
      </c>
      <c r="C265" s="300"/>
      <c r="D265" s="300" t="s">
        <v>435</v>
      </c>
      <c r="E265" s="194"/>
      <c r="F265" s="304">
        <v>1</v>
      </c>
      <c r="G265" s="143"/>
      <c r="H265" s="62"/>
      <c r="I265" s="12"/>
      <c r="J265" s="12"/>
      <c r="K265" s="12"/>
      <c r="L265" s="12"/>
      <c r="M265" s="12"/>
      <c r="N265" s="12"/>
      <c r="O265" s="12"/>
      <c r="P265" s="12"/>
      <c r="Q265" s="12"/>
    </row>
    <row r="266" spans="1:17" s="10" customFormat="1" x14ac:dyDescent="0.2">
      <c r="A266" s="120">
        <v>223</v>
      </c>
      <c r="B266" s="301" t="s">
        <v>706</v>
      </c>
      <c r="C266" s="300"/>
      <c r="D266" s="300" t="s">
        <v>435</v>
      </c>
      <c r="E266" s="194"/>
      <c r="F266" s="304">
        <v>1</v>
      </c>
      <c r="G266" s="143"/>
      <c r="H266" s="62"/>
      <c r="I266" s="12"/>
      <c r="J266" s="12"/>
      <c r="K266" s="12"/>
      <c r="L266" s="12"/>
      <c r="M266" s="12"/>
      <c r="N266" s="12"/>
      <c r="O266" s="12"/>
      <c r="P266" s="12"/>
      <c r="Q266" s="12"/>
    </row>
    <row r="267" spans="1:17" s="10" customFormat="1" x14ac:dyDescent="0.2">
      <c r="A267" s="120">
        <v>224</v>
      </c>
      <c r="B267" s="301" t="s">
        <v>707</v>
      </c>
      <c r="C267" s="300"/>
      <c r="D267" s="300" t="s">
        <v>435</v>
      </c>
      <c r="E267" s="194"/>
      <c r="F267" s="304">
        <v>1</v>
      </c>
      <c r="G267" s="143"/>
      <c r="H267" s="62"/>
      <c r="I267" s="12"/>
      <c r="J267" s="12"/>
      <c r="K267" s="12"/>
      <c r="L267" s="12"/>
      <c r="M267" s="12"/>
      <c r="N267" s="12"/>
      <c r="O267" s="12"/>
      <c r="P267" s="12"/>
      <c r="Q267" s="12"/>
    </row>
    <row r="268" spans="1:17" s="10" customFormat="1" x14ac:dyDescent="0.2">
      <c r="A268" s="120">
        <v>225</v>
      </c>
      <c r="B268" s="476" t="s">
        <v>745</v>
      </c>
      <c r="C268" s="300"/>
      <c r="D268" s="300"/>
      <c r="E268" s="194"/>
      <c r="F268" s="304"/>
      <c r="G268" s="143"/>
      <c r="H268" s="62"/>
      <c r="I268" s="12"/>
      <c r="J268" s="12"/>
      <c r="K268" s="12"/>
      <c r="L268" s="12"/>
      <c r="M268" s="12"/>
      <c r="N268" s="12"/>
      <c r="O268" s="12"/>
      <c r="P268" s="12"/>
      <c r="Q268" s="12"/>
    </row>
    <row r="269" spans="1:17" s="10" customFormat="1" x14ac:dyDescent="0.2">
      <c r="A269" s="120">
        <v>226</v>
      </c>
      <c r="B269" s="248" t="s">
        <v>694</v>
      </c>
      <c r="C269" s="300">
        <v>125</v>
      </c>
      <c r="D269" s="300"/>
      <c r="E269" s="194"/>
      <c r="F269" s="262">
        <v>15</v>
      </c>
      <c r="G269" s="143"/>
      <c r="H269" s="62"/>
      <c r="I269" s="12"/>
      <c r="J269" s="12"/>
      <c r="K269" s="12"/>
      <c r="L269" s="12"/>
      <c r="M269" s="12"/>
      <c r="N269" s="12"/>
      <c r="O269" s="12"/>
      <c r="P269" s="12"/>
      <c r="Q269" s="12"/>
    </row>
    <row r="270" spans="1:17" s="10" customFormat="1" x14ac:dyDescent="0.2">
      <c r="A270" s="120">
        <v>227</v>
      </c>
      <c r="B270" s="248" t="s">
        <v>694</v>
      </c>
      <c r="C270" s="300">
        <v>160</v>
      </c>
      <c r="D270" s="300"/>
      <c r="E270" s="194"/>
      <c r="F270" s="262">
        <v>2</v>
      </c>
      <c r="G270" s="143"/>
      <c r="H270" s="62"/>
      <c r="I270" s="12"/>
      <c r="J270" s="12"/>
      <c r="K270" s="12"/>
      <c r="L270" s="12"/>
      <c r="M270" s="12"/>
      <c r="N270" s="12"/>
      <c r="O270" s="12"/>
      <c r="P270" s="12"/>
      <c r="Q270" s="12"/>
    </row>
    <row r="271" spans="1:17" s="10" customFormat="1" x14ac:dyDescent="0.2">
      <c r="A271" s="120">
        <v>228</v>
      </c>
      <c r="B271" s="248" t="s">
        <v>694</v>
      </c>
      <c r="C271" s="300">
        <v>200</v>
      </c>
      <c r="D271" s="300"/>
      <c r="E271" s="194"/>
      <c r="F271" s="262">
        <v>12</v>
      </c>
      <c r="G271" s="143"/>
      <c r="H271" s="62"/>
      <c r="I271" s="12"/>
      <c r="J271" s="12"/>
      <c r="K271" s="12"/>
      <c r="L271" s="12"/>
      <c r="M271" s="12"/>
      <c r="N271" s="12"/>
      <c r="O271" s="12"/>
      <c r="P271" s="12"/>
      <c r="Q271" s="12"/>
    </row>
    <row r="272" spans="1:17" s="10" customFormat="1" x14ac:dyDescent="0.2">
      <c r="A272" s="120">
        <v>229</v>
      </c>
      <c r="B272" s="248" t="s">
        <v>694</v>
      </c>
      <c r="C272" s="300" t="s">
        <v>759</v>
      </c>
      <c r="D272" s="300"/>
      <c r="E272" s="194"/>
      <c r="F272" s="262">
        <v>11</v>
      </c>
      <c r="G272" s="143"/>
      <c r="H272" s="62"/>
      <c r="I272" s="12"/>
      <c r="J272" s="12"/>
      <c r="K272" s="12"/>
      <c r="L272" s="12"/>
      <c r="M272" s="12"/>
      <c r="N272" s="12"/>
      <c r="O272" s="12"/>
      <c r="P272" s="12"/>
      <c r="Q272" s="12"/>
    </row>
    <row r="273" spans="1:17" s="10" customFormat="1" x14ac:dyDescent="0.2">
      <c r="A273" s="120">
        <v>230</v>
      </c>
      <c r="B273" s="248" t="s">
        <v>698</v>
      </c>
      <c r="C273" s="300">
        <v>125</v>
      </c>
      <c r="D273" s="300"/>
      <c r="E273" s="194"/>
      <c r="F273" s="262">
        <v>1</v>
      </c>
      <c r="G273" s="143"/>
      <c r="H273" s="62"/>
      <c r="I273" s="12"/>
      <c r="J273" s="12"/>
      <c r="K273" s="12"/>
      <c r="L273" s="12"/>
      <c r="M273" s="12"/>
      <c r="N273" s="12"/>
      <c r="O273" s="12"/>
      <c r="P273" s="12"/>
      <c r="Q273" s="12"/>
    </row>
    <row r="274" spans="1:17" s="10" customFormat="1" x14ac:dyDescent="0.2">
      <c r="A274" s="120">
        <v>231</v>
      </c>
      <c r="B274" s="248" t="s">
        <v>698</v>
      </c>
      <c r="C274" s="300">
        <v>125</v>
      </c>
      <c r="D274" s="300"/>
      <c r="E274" s="194"/>
      <c r="F274" s="262">
        <v>3</v>
      </c>
      <c r="G274" s="143"/>
      <c r="H274" s="62"/>
      <c r="I274" s="12"/>
      <c r="J274" s="12"/>
      <c r="K274" s="12"/>
      <c r="L274" s="12"/>
      <c r="M274" s="12"/>
      <c r="N274" s="12"/>
      <c r="O274" s="12"/>
      <c r="P274" s="12"/>
      <c r="Q274" s="12"/>
    </row>
    <row r="275" spans="1:17" s="10" customFormat="1" x14ac:dyDescent="0.2">
      <c r="A275" s="120">
        <v>232</v>
      </c>
      <c r="B275" s="248" t="s">
        <v>698</v>
      </c>
      <c r="C275" s="300" t="s">
        <v>761</v>
      </c>
      <c r="D275" s="300"/>
      <c r="E275" s="194"/>
      <c r="F275" s="262">
        <v>3</v>
      </c>
      <c r="G275" s="143"/>
      <c r="H275" s="62"/>
      <c r="I275" s="12"/>
      <c r="J275" s="12"/>
      <c r="K275" s="12"/>
      <c r="L275" s="12"/>
      <c r="M275" s="12"/>
      <c r="N275" s="12"/>
      <c r="O275" s="12"/>
      <c r="P275" s="12"/>
      <c r="Q275" s="12"/>
    </row>
    <row r="276" spans="1:17" s="10" customFormat="1" x14ac:dyDescent="0.2">
      <c r="A276" s="120">
        <v>233</v>
      </c>
      <c r="B276" s="248" t="s">
        <v>699</v>
      </c>
      <c r="C276" s="300" t="s">
        <v>732</v>
      </c>
      <c r="D276" s="300"/>
      <c r="E276" s="194"/>
      <c r="F276" s="262">
        <v>1</v>
      </c>
      <c r="G276" s="143"/>
      <c r="H276" s="62"/>
      <c r="I276" s="12"/>
      <c r="J276" s="12"/>
      <c r="K276" s="12"/>
      <c r="L276" s="12"/>
      <c r="M276" s="12"/>
      <c r="N276" s="12"/>
      <c r="O276" s="12"/>
      <c r="P276" s="12"/>
      <c r="Q276" s="12"/>
    </row>
    <row r="277" spans="1:17" s="10" customFormat="1" x14ac:dyDescent="0.2">
      <c r="A277" s="120">
        <v>234</v>
      </c>
      <c r="B277" s="248" t="s">
        <v>699</v>
      </c>
      <c r="C277" s="300" t="s">
        <v>762</v>
      </c>
      <c r="D277" s="300"/>
      <c r="E277" s="194"/>
      <c r="F277" s="262">
        <v>2</v>
      </c>
      <c r="G277" s="143"/>
      <c r="H277" s="62"/>
      <c r="I277" s="12"/>
      <c r="J277" s="12"/>
      <c r="K277" s="12"/>
      <c r="L277" s="12"/>
      <c r="M277" s="12"/>
      <c r="N277" s="12"/>
      <c r="O277" s="12"/>
      <c r="P277" s="12"/>
      <c r="Q277" s="12"/>
    </row>
    <row r="278" spans="1:17" s="10" customFormat="1" x14ac:dyDescent="0.2">
      <c r="A278" s="120">
        <v>235</v>
      </c>
      <c r="B278" s="248" t="s">
        <v>700</v>
      </c>
      <c r="C278" s="300" t="s">
        <v>732</v>
      </c>
      <c r="D278" s="300"/>
      <c r="E278" s="194"/>
      <c r="F278" s="262">
        <v>2</v>
      </c>
      <c r="G278" s="143"/>
      <c r="H278" s="62"/>
      <c r="I278" s="12"/>
      <c r="J278" s="12"/>
      <c r="K278" s="12"/>
      <c r="L278" s="12"/>
      <c r="M278" s="12"/>
      <c r="N278" s="12"/>
      <c r="O278" s="12"/>
      <c r="P278" s="12"/>
      <c r="Q278" s="12"/>
    </row>
    <row r="279" spans="1:17" s="10" customFormat="1" x14ac:dyDescent="0.2">
      <c r="A279" s="120">
        <v>236</v>
      </c>
      <c r="B279" s="248" t="s">
        <v>700</v>
      </c>
      <c r="C279" s="300" t="s">
        <v>762</v>
      </c>
      <c r="D279" s="300"/>
      <c r="E279" s="194"/>
      <c r="F279" s="262">
        <v>1</v>
      </c>
      <c r="G279" s="143"/>
      <c r="H279" s="62"/>
      <c r="I279" s="12"/>
      <c r="J279" s="12"/>
      <c r="K279" s="12"/>
      <c r="L279" s="12"/>
      <c r="M279" s="12"/>
      <c r="N279" s="12"/>
      <c r="O279" s="12"/>
      <c r="P279" s="12"/>
      <c r="Q279" s="12"/>
    </row>
    <row r="280" spans="1:17" s="10" customFormat="1" x14ac:dyDescent="0.2">
      <c r="A280" s="120">
        <v>237</v>
      </c>
      <c r="B280" s="248" t="s">
        <v>700</v>
      </c>
      <c r="C280" s="300" t="s">
        <v>736</v>
      </c>
      <c r="D280" s="300"/>
      <c r="E280" s="194"/>
      <c r="F280" s="262">
        <v>1</v>
      </c>
      <c r="G280" s="143"/>
      <c r="H280" s="62"/>
      <c r="I280" s="12"/>
      <c r="J280" s="12"/>
      <c r="K280" s="12"/>
      <c r="L280" s="12"/>
      <c r="M280" s="12"/>
      <c r="N280" s="12"/>
      <c r="O280" s="12"/>
      <c r="P280" s="12"/>
      <c r="Q280" s="12"/>
    </row>
    <row r="281" spans="1:17" s="10" customFormat="1" x14ac:dyDescent="0.2">
      <c r="A281" s="120">
        <v>238</v>
      </c>
      <c r="B281" s="248" t="s">
        <v>700</v>
      </c>
      <c r="C281" s="300" t="s">
        <v>737</v>
      </c>
      <c r="D281" s="300"/>
      <c r="E281" s="194"/>
      <c r="F281" s="262">
        <v>2</v>
      </c>
      <c r="G281" s="143"/>
      <c r="H281" s="62"/>
      <c r="I281" s="12"/>
      <c r="J281" s="12"/>
      <c r="K281" s="12"/>
      <c r="L281" s="12"/>
      <c r="M281" s="12"/>
      <c r="N281" s="12"/>
      <c r="O281" s="12"/>
      <c r="P281" s="12"/>
      <c r="Q281" s="12"/>
    </row>
    <row r="282" spans="1:17" s="10" customFormat="1" x14ac:dyDescent="0.2">
      <c r="A282" s="120">
        <v>239</v>
      </c>
      <c r="B282" s="248" t="s">
        <v>700</v>
      </c>
      <c r="C282" s="300" t="s">
        <v>764</v>
      </c>
      <c r="D282" s="301"/>
      <c r="E282" s="194"/>
      <c r="F282" s="262">
        <v>3</v>
      </c>
      <c r="G282" s="143"/>
      <c r="H282" s="62"/>
      <c r="I282" s="12"/>
      <c r="J282" s="12"/>
      <c r="K282" s="12"/>
      <c r="L282" s="12"/>
      <c r="M282" s="12"/>
      <c r="N282" s="12"/>
      <c r="O282" s="12"/>
      <c r="P282" s="12"/>
      <c r="Q282" s="12"/>
    </row>
    <row r="283" spans="1:17" s="10" customFormat="1" x14ac:dyDescent="0.2">
      <c r="A283" s="120">
        <v>240</v>
      </c>
      <c r="B283" s="248" t="s">
        <v>1322</v>
      </c>
      <c r="C283" s="300">
        <v>160</v>
      </c>
      <c r="D283" s="300"/>
      <c r="E283" s="194"/>
      <c r="F283" s="262">
        <v>1</v>
      </c>
      <c r="G283" s="143"/>
      <c r="H283" s="62"/>
      <c r="I283" s="12"/>
      <c r="J283" s="12"/>
      <c r="K283" s="12"/>
      <c r="L283" s="12"/>
      <c r="M283" s="12"/>
      <c r="N283" s="12"/>
      <c r="O283" s="12"/>
      <c r="P283" s="12"/>
      <c r="Q283" s="12"/>
    </row>
    <row r="284" spans="1:17" s="10" customFormat="1" x14ac:dyDescent="0.2">
      <c r="A284" s="120">
        <v>241</v>
      </c>
      <c r="B284" s="248" t="s">
        <v>1322</v>
      </c>
      <c r="C284" s="300">
        <v>200</v>
      </c>
      <c r="D284" s="300"/>
      <c r="E284" s="194"/>
      <c r="F284" s="262">
        <v>1</v>
      </c>
      <c r="G284" s="143"/>
      <c r="H284" s="62"/>
      <c r="I284" s="12"/>
      <c r="J284" s="12"/>
      <c r="K284" s="12"/>
      <c r="L284" s="12"/>
      <c r="M284" s="12"/>
      <c r="N284" s="12"/>
      <c r="O284" s="12"/>
      <c r="P284" s="12"/>
      <c r="Q284" s="12"/>
    </row>
    <row r="285" spans="1:17" s="10" customFormat="1" x14ac:dyDescent="0.2">
      <c r="A285" s="120">
        <v>242</v>
      </c>
      <c r="B285" s="248" t="s">
        <v>1301</v>
      </c>
      <c r="C285" s="300">
        <v>125</v>
      </c>
      <c r="D285" s="300"/>
      <c r="E285" s="194"/>
      <c r="F285" s="262">
        <v>3</v>
      </c>
      <c r="G285" s="143"/>
      <c r="H285" s="62"/>
      <c r="I285" s="12"/>
      <c r="J285" s="12"/>
      <c r="K285" s="12"/>
      <c r="L285" s="12"/>
      <c r="M285" s="12"/>
      <c r="N285" s="12"/>
      <c r="O285" s="12"/>
      <c r="P285" s="12"/>
      <c r="Q285" s="12"/>
    </row>
    <row r="286" spans="1:17" s="10" customFormat="1" x14ac:dyDescent="0.2">
      <c r="A286" s="120">
        <v>243</v>
      </c>
      <c r="B286" s="248" t="s">
        <v>702</v>
      </c>
      <c r="C286" s="300">
        <v>125</v>
      </c>
      <c r="D286" s="300"/>
      <c r="E286" s="194"/>
      <c r="F286" s="262">
        <v>1</v>
      </c>
      <c r="G286" s="143"/>
      <c r="H286" s="62"/>
      <c r="I286" s="12"/>
      <c r="J286" s="12"/>
      <c r="K286" s="12"/>
      <c r="L286" s="12"/>
      <c r="M286" s="12"/>
      <c r="N286" s="12"/>
      <c r="O286" s="12"/>
      <c r="P286" s="12"/>
      <c r="Q286" s="12"/>
    </row>
    <row r="287" spans="1:17" s="10" customFormat="1" x14ac:dyDescent="0.2">
      <c r="A287" s="120">
        <v>244</v>
      </c>
      <c r="B287" s="248" t="s">
        <v>702</v>
      </c>
      <c r="C287" s="300">
        <v>200</v>
      </c>
      <c r="D287" s="300"/>
      <c r="E287" s="194"/>
      <c r="F287" s="262">
        <v>1</v>
      </c>
      <c r="G287" s="143"/>
      <c r="H287" s="62"/>
      <c r="I287" s="12"/>
      <c r="J287" s="12"/>
      <c r="K287" s="12"/>
      <c r="L287" s="12"/>
      <c r="M287" s="12"/>
      <c r="N287" s="12"/>
      <c r="O287" s="12"/>
      <c r="P287" s="12"/>
      <c r="Q287" s="12"/>
    </row>
    <row r="288" spans="1:17" s="10" customFormat="1" x14ac:dyDescent="0.2">
      <c r="A288" s="120">
        <v>245</v>
      </c>
      <c r="B288" s="248" t="s">
        <v>746</v>
      </c>
      <c r="C288" s="300">
        <v>125</v>
      </c>
      <c r="D288" s="300"/>
      <c r="E288" s="194"/>
      <c r="F288" s="262">
        <v>1</v>
      </c>
      <c r="G288" s="143"/>
      <c r="H288" s="62"/>
      <c r="I288" s="12"/>
      <c r="J288" s="12"/>
      <c r="K288" s="12"/>
      <c r="L288" s="12"/>
      <c r="M288" s="12"/>
      <c r="N288" s="12"/>
      <c r="O288" s="12"/>
      <c r="P288" s="12"/>
      <c r="Q288" s="12"/>
    </row>
    <row r="289" spans="1:17" s="10" customFormat="1" x14ac:dyDescent="0.2">
      <c r="A289" s="120">
        <v>246</v>
      </c>
      <c r="B289" s="248" t="s">
        <v>746</v>
      </c>
      <c r="C289" s="300">
        <v>160</v>
      </c>
      <c r="D289" s="300"/>
      <c r="E289" s="194"/>
      <c r="F289" s="262">
        <v>1</v>
      </c>
      <c r="G289" s="143"/>
      <c r="H289" s="62"/>
      <c r="I289" s="12"/>
      <c r="J289" s="12"/>
      <c r="K289" s="12"/>
      <c r="L289" s="12"/>
      <c r="M289" s="12"/>
      <c r="N289" s="12"/>
      <c r="O289" s="12"/>
      <c r="P289" s="12"/>
      <c r="Q289" s="12"/>
    </row>
    <row r="290" spans="1:17" s="10" customFormat="1" x14ac:dyDescent="0.2">
      <c r="A290" s="120">
        <v>247</v>
      </c>
      <c r="B290" s="248" t="s">
        <v>746</v>
      </c>
      <c r="C290" s="300">
        <v>200</v>
      </c>
      <c r="D290" s="300"/>
      <c r="E290" s="194"/>
      <c r="F290" s="262">
        <v>1</v>
      </c>
      <c r="G290" s="143"/>
      <c r="H290" s="62"/>
      <c r="I290" s="12"/>
      <c r="J290" s="12"/>
      <c r="K290" s="12"/>
      <c r="L290" s="12"/>
      <c r="M290" s="12"/>
      <c r="N290" s="12"/>
      <c r="O290" s="12"/>
      <c r="P290" s="12"/>
      <c r="Q290" s="12"/>
    </row>
    <row r="291" spans="1:17" s="10" customFormat="1" x14ac:dyDescent="0.2">
      <c r="A291" s="120">
        <v>248</v>
      </c>
      <c r="B291" s="479" t="s">
        <v>1303</v>
      </c>
      <c r="C291" s="300">
        <v>125</v>
      </c>
      <c r="D291" s="303"/>
      <c r="E291" s="194"/>
      <c r="F291" s="262">
        <v>3</v>
      </c>
      <c r="G291" s="143"/>
      <c r="H291" s="62"/>
      <c r="I291" s="12"/>
      <c r="J291" s="12"/>
      <c r="K291" s="12"/>
      <c r="L291" s="12"/>
      <c r="M291" s="12"/>
      <c r="N291" s="12"/>
      <c r="O291" s="12"/>
      <c r="P291" s="12"/>
      <c r="Q291" s="12"/>
    </row>
    <row r="292" spans="1:17" s="10" customFormat="1" x14ac:dyDescent="0.2">
      <c r="A292" s="120">
        <v>249</v>
      </c>
      <c r="B292" s="479" t="s">
        <v>1303</v>
      </c>
      <c r="C292" s="300">
        <v>160</v>
      </c>
      <c r="D292" s="303"/>
      <c r="E292" s="194"/>
      <c r="F292" s="262">
        <v>1</v>
      </c>
      <c r="G292" s="143"/>
      <c r="H292" s="62"/>
      <c r="I292" s="12"/>
      <c r="J292" s="12"/>
      <c r="K292" s="12"/>
      <c r="L292" s="12"/>
      <c r="M292" s="12"/>
      <c r="N292" s="12"/>
      <c r="O292" s="12"/>
      <c r="P292" s="12"/>
      <c r="Q292" s="12"/>
    </row>
    <row r="293" spans="1:17" s="10" customFormat="1" x14ac:dyDescent="0.2">
      <c r="A293" s="120">
        <v>250</v>
      </c>
      <c r="B293" s="479" t="s">
        <v>1303</v>
      </c>
      <c r="C293" s="300">
        <v>200</v>
      </c>
      <c r="D293" s="303"/>
      <c r="E293" s="194"/>
      <c r="F293" s="262">
        <v>3</v>
      </c>
      <c r="G293" s="143"/>
      <c r="H293" s="62"/>
      <c r="I293" s="12"/>
      <c r="J293" s="12"/>
      <c r="K293" s="12"/>
      <c r="L293" s="12"/>
      <c r="M293" s="12"/>
      <c r="N293" s="12"/>
      <c r="O293" s="12"/>
      <c r="P293" s="12"/>
      <c r="Q293" s="12"/>
    </row>
    <row r="294" spans="1:17" s="10" customFormat="1" x14ac:dyDescent="0.2">
      <c r="A294" s="120">
        <v>251</v>
      </c>
      <c r="B294" s="479" t="s">
        <v>1323</v>
      </c>
      <c r="C294" s="300">
        <v>125</v>
      </c>
      <c r="D294" s="303"/>
      <c r="E294" s="194"/>
      <c r="F294" s="262">
        <v>2</v>
      </c>
      <c r="G294" s="143"/>
      <c r="H294" s="62"/>
      <c r="I294" s="12"/>
      <c r="J294" s="12"/>
      <c r="K294" s="12"/>
      <c r="L294" s="12"/>
      <c r="M294" s="12"/>
      <c r="N294" s="12"/>
      <c r="O294" s="12"/>
      <c r="P294" s="12"/>
      <c r="Q294" s="12"/>
    </row>
    <row r="295" spans="1:17" s="10" customFormat="1" x14ac:dyDescent="0.2">
      <c r="A295" s="120">
        <v>252</v>
      </c>
      <c r="B295" s="174" t="s">
        <v>1323</v>
      </c>
      <c r="C295" s="194">
        <v>200</v>
      </c>
      <c r="D295" s="194"/>
      <c r="E295" s="194"/>
      <c r="F295" s="124">
        <v>1</v>
      </c>
      <c r="G295" s="143"/>
      <c r="H295" s="62"/>
      <c r="I295" s="12"/>
      <c r="J295" s="12"/>
      <c r="K295" s="12"/>
      <c r="L295" s="12"/>
      <c r="M295" s="12"/>
      <c r="N295" s="12"/>
      <c r="O295" s="12"/>
      <c r="P295" s="12"/>
      <c r="Q295" s="12"/>
    </row>
    <row r="296" spans="1:17" s="10" customFormat="1" x14ac:dyDescent="0.2">
      <c r="A296" s="120">
        <v>252</v>
      </c>
      <c r="B296" s="174" t="s">
        <v>747</v>
      </c>
      <c r="C296" s="194"/>
      <c r="D296" s="194"/>
      <c r="E296" s="194"/>
      <c r="F296" s="124">
        <v>2</v>
      </c>
      <c r="G296" s="143"/>
      <c r="H296" s="62"/>
      <c r="I296" s="12"/>
      <c r="J296" s="12"/>
      <c r="K296" s="12"/>
      <c r="L296" s="12"/>
      <c r="M296" s="12"/>
      <c r="N296" s="12"/>
      <c r="O296" s="12"/>
      <c r="P296" s="12"/>
      <c r="Q296" s="12"/>
    </row>
    <row r="297" spans="1:17" s="10" customFormat="1" ht="13.5" thickBot="1" x14ac:dyDescent="0.25">
      <c r="A297" s="120">
        <v>252</v>
      </c>
      <c r="B297" s="174" t="s">
        <v>747</v>
      </c>
      <c r="C297" s="194"/>
      <c r="D297" s="194"/>
      <c r="E297" s="194"/>
      <c r="F297" s="124">
        <v>4</v>
      </c>
      <c r="G297" s="143"/>
      <c r="H297" s="62"/>
      <c r="I297" s="12"/>
      <c r="J297" s="12"/>
      <c r="K297" s="12"/>
      <c r="L297" s="12"/>
      <c r="M297" s="12"/>
      <c r="N297" s="12"/>
      <c r="O297" s="12"/>
      <c r="P297" s="12"/>
      <c r="Q297" s="12"/>
    </row>
    <row r="298" spans="1:17" s="10" customFormat="1" x14ac:dyDescent="0.2">
      <c r="A298" s="120">
        <v>252</v>
      </c>
      <c r="B298" s="480" t="s">
        <v>703</v>
      </c>
      <c r="C298" s="300">
        <v>125</v>
      </c>
      <c r="D298" s="217"/>
      <c r="E298" s="194"/>
      <c r="F298" s="262">
        <v>21</v>
      </c>
      <c r="G298" s="143"/>
      <c r="H298" s="62"/>
      <c r="I298" s="12"/>
      <c r="J298" s="12"/>
      <c r="K298" s="12"/>
      <c r="L298" s="12"/>
      <c r="M298" s="12"/>
      <c r="N298" s="12"/>
      <c r="O298" s="12"/>
      <c r="P298" s="12"/>
      <c r="Q298" s="12"/>
    </row>
    <row r="299" spans="1:17" s="10" customFormat="1" x14ac:dyDescent="0.2">
      <c r="A299" s="120">
        <v>252</v>
      </c>
      <c r="B299" s="473" t="s">
        <v>748</v>
      </c>
      <c r="C299" s="300" t="s">
        <v>1324</v>
      </c>
      <c r="D299" s="218"/>
      <c r="E299" s="194"/>
      <c r="F299" s="262">
        <v>1</v>
      </c>
      <c r="G299" s="143"/>
      <c r="H299" s="62"/>
      <c r="I299" s="12"/>
      <c r="J299" s="12"/>
      <c r="K299" s="12"/>
      <c r="L299" s="12"/>
      <c r="M299" s="12"/>
      <c r="N299" s="12"/>
      <c r="O299" s="12"/>
      <c r="P299" s="12"/>
      <c r="Q299" s="12"/>
    </row>
    <row r="300" spans="1:17" s="10" customFormat="1" x14ac:dyDescent="0.2">
      <c r="A300" s="120">
        <v>252</v>
      </c>
      <c r="B300" s="473" t="s">
        <v>749</v>
      </c>
      <c r="C300" s="300"/>
      <c r="D300" s="218"/>
      <c r="E300" s="194"/>
      <c r="F300" s="262">
        <v>1</v>
      </c>
      <c r="G300" s="143"/>
      <c r="H300" s="62"/>
      <c r="I300" s="12"/>
      <c r="J300" s="12"/>
      <c r="K300" s="12"/>
      <c r="L300" s="12"/>
      <c r="M300" s="12"/>
      <c r="N300" s="12"/>
      <c r="O300" s="12"/>
      <c r="P300" s="12"/>
      <c r="Q300" s="12"/>
    </row>
    <row r="301" spans="1:17" s="10" customFormat="1" x14ac:dyDescent="0.2">
      <c r="A301" s="120">
        <v>252</v>
      </c>
      <c r="B301" s="473" t="s">
        <v>750</v>
      </c>
      <c r="C301" s="300" t="s">
        <v>1324</v>
      </c>
      <c r="D301" s="218"/>
      <c r="E301" s="194"/>
      <c r="F301" s="262">
        <v>1</v>
      </c>
      <c r="G301" s="143"/>
      <c r="H301" s="62"/>
      <c r="I301" s="12"/>
      <c r="J301" s="12"/>
      <c r="K301" s="12"/>
      <c r="L301" s="12"/>
      <c r="M301" s="12"/>
      <c r="N301" s="12"/>
      <c r="O301" s="12"/>
      <c r="P301" s="12"/>
      <c r="Q301" s="12"/>
    </row>
    <row r="302" spans="1:17" s="10" customFormat="1" x14ac:dyDescent="0.2">
      <c r="A302" s="120">
        <v>252</v>
      </c>
      <c r="B302" s="473" t="s">
        <v>749</v>
      </c>
      <c r="C302" s="300"/>
      <c r="D302" s="218"/>
      <c r="E302" s="194"/>
      <c r="F302" s="262">
        <v>1</v>
      </c>
      <c r="G302" s="143"/>
      <c r="H302" s="62"/>
      <c r="I302" s="12"/>
      <c r="J302" s="12"/>
      <c r="K302" s="12"/>
      <c r="L302" s="12"/>
      <c r="M302" s="12"/>
      <c r="N302" s="12"/>
      <c r="O302" s="12"/>
      <c r="P302" s="12"/>
      <c r="Q302" s="12"/>
    </row>
    <row r="303" spans="1:17" s="10" customFormat="1" x14ac:dyDescent="0.2">
      <c r="A303" s="120">
        <v>252</v>
      </c>
      <c r="B303" s="473" t="s">
        <v>751</v>
      </c>
      <c r="C303" s="300" t="s">
        <v>1325</v>
      </c>
      <c r="D303" s="218"/>
      <c r="E303" s="194"/>
      <c r="F303" s="262">
        <v>1</v>
      </c>
      <c r="G303" s="143"/>
      <c r="H303" s="62"/>
      <c r="I303" s="12"/>
      <c r="J303" s="12"/>
      <c r="K303" s="12"/>
      <c r="L303" s="12"/>
      <c r="M303" s="12"/>
      <c r="N303" s="12"/>
      <c r="O303" s="12"/>
      <c r="P303" s="12"/>
      <c r="Q303" s="12"/>
    </row>
    <row r="304" spans="1:17" s="10" customFormat="1" x14ac:dyDescent="0.2">
      <c r="A304" s="120">
        <v>252</v>
      </c>
      <c r="B304" s="473" t="s">
        <v>749</v>
      </c>
      <c r="C304" s="300"/>
      <c r="D304" s="218"/>
      <c r="E304" s="194"/>
      <c r="F304" s="262">
        <v>1</v>
      </c>
      <c r="G304" s="143"/>
      <c r="H304" s="62"/>
      <c r="I304" s="12"/>
      <c r="J304" s="12"/>
      <c r="K304" s="12"/>
      <c r="L304" s="12"/>
      <c r="M304" s="12"/>
      <c r="N304" s="12"/>
      <c r="O304" s="12"/>
      <c r="P304" s="12"/>
      <c r="Q304" s="12"/>
    </row>
    <row r="305" spans="1:17" s="10" customFormat="1" x14ac:dyDescent="0.2">
      <c r="A305" s="120">
        <v>252</v>
      </c>
      <c r="B305" s="473" t="s">
        <v>752</v>
      </c>
      <c r="C305" s="300"/>
      <c r="D305" s="218"/>
      <c r="E305" s="194"/>
      <c r="F305" s="262">
        <v>1</v>
      </c>
      <c r="G305" s="143"/>
      <c r="H305" s="62"/>
      <c r="I305" s="12"/>
      <c r="J305" s="12"/>
      <c r="K305" s="12"/>
      <c r="L305" s="12"/>
      <c r="M305" s="12"/>
      <c r="N305" s="12"/>
      <c r="O305" s="12"/>
      <c r="P305" s="12"/>
      <c r="Q305" s="12"/>
    </row>
    <row r="306" spans="1:17" s="10" customFormat="1" x14ac:dyDescent="0.2">
      <c r="A306" s="120">
        <v>252</v>
      </c>
      <c r="B306" s="473" t="s">
        <v>753</v>
      </c>
      <c r="C306" s="300"/>
      <c r="D306" s="218"/>
      <c r="E306" s="194"/>
      <c r="F306" s="262">
        <v>1</v>
      </c>
      <c r="G306" s="143"/>
      <c r="H306" s="62"/>
      <c r="I306" s="12"/>
      <c r="J306" s="12"/>
      <c r="K306" s="12"/>
      <c r="L306" s="12"/>
      <c r="M306" s="12"/>
      <c r="N306" s="12"/>
      <c r="O306" s="12"/>
      <c r="P306" s="12"/>
      <c r="Q306" s="12"/>
    </row>
    <row r="307" spans="1:17" s="10" customFormat="1" x14ac:dyDescent="0.2">
      <c r="A307" s="120">
        <v>252</v>
      </c>
      <c r="B307" s="473" t="s">
        <v>754</v>
      </c>
      <c r="C307" s="300"/>
      <c r="D307" s="218"/>
      <c r="E307" s="194"/>
      <c r="F307" s="262">
        <v>1</v>
      </c>
      <c r="G307" s="143"/>
      <c r="H307" s="62"/>
      <c r="I307" s="12"/>
      <c r="J307" s="12"/>
      <c r="K307" s="12"/>
      <c r="L307" s="12"/>
      <c r="M307" s="12"/>
      <c r="N307" s="12"/>
      <c r="O307" s="12"/>
      <c r="P307" s="12"/>
      <c r="Q307" s="12"/>
    </row>
    <row r="308" spans="1:17" s="10" customFormat="1" ht="25.5" x14ac:dyDescent="0.2">
      <c r="A308" s="120">
        <v>252</v>
      </c>
      <c r="B308" s="473" t="s">
        <v>755</v>
      </c>
      <c r="C308" s="300"/>
      <c r="D308" s="218"/>
      <c r="E308" s="194"/>
      <c r="F308" s="262">
        <v>1</v>
      </c>
      <c r="G308" s="143"/>
      <c r="H308" s="62"/>
      <c r="I308" s="12"/>
      <c r="J308" s="12"/>
      <c r="K308" s="12"/>
      <c r="L308" s="12"/>
      <c r="M308" s="12"/>
      <c r="N308" s="12"/>
      <c r="O308" s="12"/>
      <c r="P308" s="12"/>
      <c r="Q308" s="12"/>
    </row>
    <row r="309" spans="1:17" s="10" customFormat="1" x14ac:dyDescent="0.2">
      <c r="A309" s="120">
        <v>252</v>
      </c>
      <c r="B309" s="473" t="s">
        <v>753</v>
      </c>
      <c r="C309" s="300"/>
      <c r="D309" s="218"/>
      <c r="E309" s="194"/>
      <c r="F309" s="262">
        <v>1</v>
      </c>
      <c r="G309" s="143"/>
      <c r="H309" s="62"/>
      <c r="I309" s="12"/>
      <c r="J309" s="12"/>
      <c r="K309" s="12"/>
      <c r="L309" s="12"/>
      <c r="M309" s="12"/>
      <c r="N309" s="12"/>
      <c r="O309" s="12"/>
      <c r="P309" s="12"/>
      <c r="Q309" s="12"/>
    </row>
    <row r="310" spans="1:17" s="10" customFormat="1" x14ac:dyDescent="0.2">
      <c r="A310" s="120">
        <v>252</v>
      </c>
      <c r="B310" s="473" t="s">
        <v>754</v>
      </c>
      <c r="C310" s="300"/>
      <c r="D310" s="218"/>
      <c r="E310" s="194"/>
      <c r="F310" s="262">
        <v>1</v>
      </c>
      <c r="G310" s="143"/>
      <c r="H310" s="62"/>
      <c r="I310" s="12"/>
      <c r="J310" s="12"/>
      <c r="K310" s="12"/>
      <c r="L310" s="12"/>
      <c r="M310" s="12"/>
      <c r="N310" s="12"/>
      <c r="O310" s="12"/>
      <c r="P310" s="12"/>
      <c r="Q310" s="12"/>
    </row>
    <row r="311" spans="1:17" s="10" customFormat="1" x14ac:dyDescent="0.2">
      <c r="A311" s="120">
        <v>252</v>
      </c>
      <c r="B311" s="248" t="s">
        <v>756</v>
      </c>
      <c r="C311" s="300"/>
      <c r="D311" s="300"/>
      <c r="E311" s="194"/>
      <c r="F311" s="262">
        <v>1</v>
      </c>
      <c r="G311" s="143"/>
      <c r="H311" s="62"/>
      <c r="I311" s="12"/>
      <c r="J311" s="12"/>
      <c r="K311" s="12"/>
      <c r="L311" s="12"/>
      <c r="M311" s="12"/>
      <c r="N311" s="12"/>
      <c r="O311" s="12"/>
      <c r="P311" s="12"/>
      <c r="Q311" s="12"/>
    </row>
    <row r="312" spans="1:17" s="10" customFormat="1" x14ac:dyDescent="0.2">
      <c r="A312" s="120">
        <v>252</v>
      </c>
      <c r="B312" s="248" t="s">
        <v>704</v>
      </c>
      <c r="C312" s="300"/>
      <c r="D312" s="300"/>
      <c r="E312" s="194"/>
      <c r="F312" s="262">
        <v>1</v>
      </c>
      <c r="G312" s="143"/>
      <c r="H312" s="62"/>
      <c r="I312" s="12"/>
      <c r="J312" s="12"/>
      <c r="K312" s="12"/>
      <c r="L312" s="12"/>
      <c r="M312" s="12"/>
      <c r="N312" s="12"/>
      <c r="O312" s="12"/>
      <c r="P312" s="12"/>
      <c r="Q312" s="12"/>
    </row>
    <row r="313" spans="1:17" s="10" customFormat="1" x14ac:dyDescent="0.2">
      <c r="A313" s="120">
        <v>252</v>
      </c>
      <c r="B313" s="248" t="s">
        <v>705</v>
      </c>
      <c r="C313" s="300"/>
      <c r="D313" s="300"/>
      <c r="E313" s="194"/>
      <c r="F313" s="262">
        <v>1</v>
      </c>
      <c r="G313" s="143"/>
      <c r="H313" s="62"/>
      <c r="I313" s="12"/>
      <c r="J313" s="12"/>
      <c r="K313" s="12"/>
      <c r="L313" s="12"/>
      <c r="M313" s="12"/>
      <c r="N313" s="12"/>
      <c r="O313" s="12"/>
      <c r="P313" s="12"/>
      <c r="Q313" s="12"/>
    </row>
    <row r="314" spans="1:17" s="10" customFormat="1" x14ac:dyDescent="0.2">
      <c r="A314" s="120">
        <v>252</v>
      </c>
      <c r="B314" s="248" t="s">
        <v>758</v>
      </c>
      <c r="C314" s="300"/>
      <c r="D314" s="300"/>
      <c r="E314" s="194"/>
      <c r="F314" s="262">
        <v>1</v>
      </c>
      <c r="G314" s="143"/>
      <c r="H314" s="62"/>
      <c r="I314" s="12"/>
      <c r="J314" s="12"/>
      <c r="K314" s="12"/>
      <c r="L314" s="12"/>
      <c r="M314" s="12"/>
      <c r="N314" s="12"/>
      <c r="O314" s="12"/>
      <c r="P314" s="12"/>
      <c r="Q314" s="12"/>
    </row>
    <row r="315" spans="1:17" s="10" customFormat="1" x14ac:dyDescent="0.2">
      <c r="A315" s="120">
        <v>252</v>
      </c>
      <c r="B315" s="248" t="s">
        <v>706</v>
      </c>
      <c r="C315" s="300"/>
      <c r="D315" s="300"/>
      <c r="E315" s="194"/>
      <c r="F315" s="262">
        <v>1</v>
      </c>
      <c r="G315" s="143"/>
      <c r="H315" s="62"/>
      <c r="I315" s="12"/>
      <c r="J315" s="12"/>
      <c r="K315" s="12"/>
      <c r="L315" s="12"/>
      <c r="M315" s="12"/>
      <c r="N315" s="12"/>
      <c r="O315" s="12"/>
      <c r="P315" s="12"/>
      <c r="Q315" s="12"/>
    </row>
    <row r="316" spans="1:17" s="10" customFormat="1" x14ac:dyDescent="0.2">
      <c r="A316" s="120">
        <v>252</v>
      </c>
      <c r="B316" s="248" t="s">
        <v>707</v>
      </c>
      <c r="C316" s="300"/>
      <c r="D316" s="300"/>
      <c r="E316" s="194"/>
      <c r="F316" s="262">
        <v>1</v>
      </c>
      <c r="G316" s="143"/>
      <c r="H316" s="62"/>
      <c r="I316" s="12"/>
      <c r="J316" s="12"/>
      <c r="K316" s="12"/>
      <c r="L316" s="12"/>
      <c r="M316" s="12"/>
      <c r="N316" s="12"/>
      <c r="O316" s="12"/>
      <c r="P316" s="12"/>
      <c r="Q316" s="12"/>
    </row>
    <row r="317" spans="1:17" s="10" customFormat="1" x14ac:dyDescent="0.2">
      <c r="A317" s="120">
        <v>252</v>
      </c>
      <c r="B317" s="300"/>
      <c r="C317" s="300"/>
      <c r="D317" s="300"/>
      <c r="E317" s="194"/>
      <c r="F317" s="304"/>
      <c r="G317" s="143"/>
      <c r="H317" s="62"/>
      <c r="I317" s="12"/>
      <c r="J317" s="12"/>
      <c r="K317" s="12"/>
      <c r="L317" s="12"/>
      <c r="M317" s="12"/>
      <c r="N317" s="12"/>
      <c r="O317" s="12"/>
      <c r="P317" s="12"/>
      <c r="Q317" s="12"/>
    </row>
    <row r="318" spans="1:17" s="10" customFormat="1" x14ac:dyDescent="0.2">
      <c r="A318" s="120">
        <v>252</v>
      </c>
      <c r="B318" s="476" t="s">
        <v>765</v>
      </c>
      <c r="C318" s="300"/>
      <c r="D318" s="300"/>
      <c r="E318" s="194"/>
      <c r="F318" s="304"/>
      <c r="G318" s="143"/>
      <c r="H318" s="62"/>
      <c r="I318" s="12"/>
      <c r="J318" s="12"/>
      <c r="K318" s="12"/>
      <c r="L318" s="12"/>
      <c r="M318" s="12"/>
      <c r="N318" s="12"/>
      <c r="O318" s="12"/>
      <c r="P318" s="12"/>
      <c r="Q318" s="12"/>
    </row>
    <row r="319" spans="1:17" s="10" customFormat="1" x14ac:dyDescent="0.2">
      <c r="A319" s="120">
        <v>252</v>
      </c>
      <c r="B319" s="475" t="s">
        <v>694</v>
      </c>
      <c r="C319" s="300">
        <v>200</v>
      </c>
      <c r="D319" s="300"/>
      <c r="E319" s="194"/>
      <c r="F319" s="304">
        <v>1</v>
      </c>
      <c r="G319" s="143"/>
      <c r="H319" s="62"/>
      <c r="I319" s="12"/>
      <c r="J319" s="12"/>
      <c r="K319" s="12"/>
      <c r="L319" s="12"/>
      <c r="M319" s="12"/>
      <c r="N319" s="12"/>
      <c r="O319" s="12"/>
      <c r="P319" s="12"/>
      <c r="Q319" s="12"/>
    </row>
    <row r="320" spans="1:17" s="10" customFormat="1" x14ac:dyDescent="0.2">
      <c r="A320" s="120">
        <v>252</v>
      </c>
      <c r="B320" s="475" t="s">
        <v>694</v>
      </c>
      <c r="C320" s="300">
        <v>315</v>
      </c>
      <c r="D320" s="300"/>
      <c r="E320" s="194"/>
      <c r="F320" s="304">
        <v>26</v>
      </c>
      <c r="G320" s="143"/>
      <c r="H320" s="62"/>
      <c r="I320" s="12"/>
      <c r="J320" s="12"/>
      <c r="K320" s="12"/>
      <c r="L320" s="12"/>
      <c r="M320" s="12"/>
      <c r="N320" s="12"/>
      <c r="O320" s="12"/>
      <c r="P320" s="12"/>
      <c r="Q320" s="12"/>
    </row>
    <row r="321" spans="1:17" s="10" customFormat="1" x14ac:dyDescent="0.2">
      <c r="A321" s="120">
        <v>252</v>
      </c>
      <c r="B321" s="475" t="s">
        <v>694</v>
      </c>
      <c r="C321" s="300">
        <v>400</v>
      </c>
      <c r="D321" s="300"/>
      <c r="E321" s="194"/>
      <c r="F321" s="304">
        <v>22</v>
      </c>
      <c r="G321" s="143"/>
      <c r="H321" s="62"/>
      <c r="I321" s="12"/>
      <c r="J321" s="12"/>
      <c r="K321" s="12"/>
      <c r="L321" s="12"/>
      <c r="M321" s="12"/>
      <c r="N321" s="12"/>
      <c r="O321" s="12"/>
      <c r="P321" s="12"/>
      <c r="Q321" s="12"/>
    </row>
    <row r="322" spans="1:17" s="10" customFormat="1" x14ac:dyDescent="0.2">
      <c r="A322" s="120">
        <v>252</v>
      </c>
      <c r="B322" s="475" t="s">
        <v>694</v>
      </c>
      <c r="C322" s="300">
        <v>1000</v>
      </c>
      <c r="D322" s="300"/>
      <c r="E322" s="194"/>
      <c r="F322" s="304">
        <v>14</v>
      </c>
      <c r="G322" s="143"/>
      <c r="H322" s="62"/>
      <c r="I322" s="12"/>
      <c r="J322" s="12"/>
      <c r="K322" s="12"/>
      <c r="L322" s="12"/>
      <c r="M322" s="12"/>
      <c r="N322" s="12"/>
      <c r="O322" s="12"/>
      <c r="P322" s="12"/>
      <c r="Q322" s="12"/>
    </row>
    <row r="323" spans="1:17" s="10" customFormat="1" x14ac:dyDescent="0.2">
      <c r="A323" s="120">
        <v>252</v>
      </c>
      <c r="B323" s="475" t="s">
        <v>694</v>
      </c>
      <c r="C323" s="300" t="s">
        <v>718</v>
      </c>
      <c r="D323" s="300"/>
      <c r="E323" s="194"/>
      <c r="F323" s="304">
        <v>1</v>
      </c>
      <c r="G323" s="143"/>
      <c r="H323" s="62"/>
      <c r="I323" s="12"/>
      <c r="J323" s="12"/>
      <c r="K323" s="12"/>
      <c r="L323" s="12"/>
      <c r="M323" s="12"/>
      <c r="N323" s="12"/>
      <c r="O323" s="12"/>
      <c r="P323" s="12"/>
      <c r="Q323" s="12"/>
    </row>
    <row r="324" spans="1:17" s="10" customFormat="1" x14ac:dyDescent="0.2">
      <c r="A324" s="120">
        <v>252</v>
      </c>
      <c r="B324" s="475" t="s">
        <v>694</v>
      </c>
      <c r="C324" s="300" t="s">
        <v>710</v>
      </c>
      <c r="D324" s="300"/>
      <c r="E324" s="194"/>
      <c r="F324" s="304">
        <v>1</v>
      </c>
      <c r="G324" s="143"/>
      <c r="H324" s="62"/>
      <c r="I324" s="12"/>
      <c r="J324" s="12"/>
      <c r="K324" s="12"/>
      <c r="L324" s="12"/>
      <c r="M324" s="12"/>
      <c r="N324" s="12"/>
      <c r="O324" s="12"/>
      <c r="P324" s="12"/>
      <c r="Q324" s="12"/>
    </row>
    <row r="325" spans="1:17" s="10" customFormat="1" x14ac:dyDescent="0.2">
      <c r="A325" s="120">
        <v>252</v>
      </c>
      <c r="B325" s="475" t="s">
        <v>694</v>
      </c>
      <c r="C325" s="300" t="s">
        <v>1308</v>
      </c>
      <c r="D325" s="300"/>
      <c r="E325" s="194"/>
      <c r="F325" s="304">
        <v>2</v>
      </c>
      <c r="G325" s="143"/>
      <c r="H325" s="62"/>
      <c r="I325" s="12"/>
      <c r="J325" s="12"/>
      <c r="K325" s="12"/>
      <c r="L325" s="12"/>
      <c r="M325" s="12"/>
      <c r="N325" s="12"/>
      <c r="O325" s="12"/>
      <c r="P325" s="12"/>
      <c r="Q325" s="12"/>
    </row>
    <row r="326" spans="1:17" s="10" customFormat="1" x14ac:dyDescent="0.2">
      <c r="A326" s="120">
        <v>252</v>
      </c>
      <c r="B326" s="475" t="s">
        <v>696</v>
      </c>
      <c r="C326" s="300">
        <v>315</v>
      </c>
      <c r="D326" s="300"/>
      <c r="E326" s="194"/>
      <c r="F326" s="304">
        <v>1</v>
      </c>
      <c r="G326" s="143"/>
      <c r="H326" s="62"/>
      <c r="I326" s="12"/>
      <c r="J326" s="12"/>
      <c r="K326" s="12"/>
      <c r="L326" s="12"/>
      <c r="M326" s="12"/>
      <c r="N326" s="12"/>
      <c r="O326" s="12"/>
      <c r="P326" s="12"/>
      <c r="Q326" s="12"/>
    </row>
    <row r="327" spans="1:17" s="10" customFormat="1" x14ac:dyDescent="0.2">
      <c r="A327" s="120">
        <v>252</v>
      </c>
      <c r="B327" s="475" t="s">
        <v>696</v>
      </c>
      <c r="C327" s="300">
        <v>1000</v>
      </c>
      <c r="D327" s="300"/>
      <c r="E327" s="194"/>
      <c r="F327" s="304">
        <v>2</v>
      </c>
      <c r="G327" s="143"/>
      <c r="H327" s="62"/>
      <c r="I327" s="12"/>
      <c r="J327" s="12"/>
      <c r="K327" s="12"/>
      <c r="L327" s="12"/>
      <c r="M327" s="12"/>
      <c r="N327" s="12"/>
      <c r="O327" s="12"/>
      <c r="P327" s="12"/>
      <c r="Q327" s="12"/>
    </row>
    <row r="328" spans="1:17" s="10" customFormat="1" x14ac:dyDescent="0.2">
      <c r="A328" s="120">
        <v>252</v>
      </c>
      <c r="B328" s="475" t="s">
        <v>698</v>
      </c>
      <c r="C328" s="300">
        <v>315</v>
      </c>
      <c r="D328" s="300"/>
      <c r="E328" s="194"/>
      <c r="F328" s="304">
        <v>4</v>
      </c>
      <c r="G328" s="143"/>
      <c r="H328" s="62"/>
      <c r="I328" s="12"/>
      <c r="J328" s="12"/>
      <c r="K328" s="12"/>
      <c r="L328" s="12"/>
      <c r="M328" s="12"/>
      <c r="N328" s="12"/>
      <c r="O328" s="12"/>
      <c r="P328" s="12"/>
      <c r="Q328" s="12"/>
    </row>
    <row r="329" spans="1:17" s="10" customFormat="1" x14ac:dyDescent="0.2">
      <c r="A329" s="120">
        <v>252</v>
      </c>
      <c r="B329" s="475" t="s">
        <v>698</v>
      </c>
      <c r="C329" s="300">
        <v>400</v>
      </c>
      <c r="D329" s="300"/>
      <c r="E329" s="194"/>
      <c r="F329" s="304">
        <v>8</v>
      </c>
      <c r="G329" s="143"/>
      <c r="H329" s="62"/>
      <c r="I329" s="12"/>
      <c r="J329" s="12"/>
      <c r="K329" s="12"/>
      <c r="L329" s="12"/>
      <c r="M329" s="12"/>
      <c r="N329" s="12"/>
      <c r="O329" s="12"/>
      <c r="P329" s="12"/>
      <c r="Q329" s="12"/>
    </row>
    <row r="330" spans="1:17" s="10" customFormat="1" x14ac:dyDescent="0.2">
      <c r="A330" s="120">
        <v>252</v>
      </c>
      <c r="B330" s="475" t="s">
        <v>698</v>
      </c>
      <c r="C330" s="300">
        <v>1000</v>
      </c>
      <c r="D330" s="300"/>
      <c r="E330" s="194"/>
      <c r="F330" s="304">
        <v>1</v>
      </c>
      <c r="G330" s="143"/>
      <c r="H330" s="62"/>
      <c r="I330" s="12"/>
      <c r="J330" s="12"/>
      <c r="K330" s="12"/>
      <c r="L330" s="12"/>
      <c r="M330" s="12"/>
      <c r="N330" s="12"/>
      <c r="O330" s="12"/>
      <c r="P330" s="12"/>
      <c r="Q330" s="12"/>
    </row>
    <row r="331" spans="1:17" s="10" customFormat="1" x14ac:dyDescent="0.2">
      <c r="A331" s="120">
        <v>252</v>
      </c>
      <c r="B331" s="475" t="s">
        <v>698</v>
      </c>
      <c r="C331" s="300" t="s">
        <v>718</v>
      </c>
      <c r="D331" s="300"/>
      <c r="E331" s="194"/>
      <c r="F331" s="304">
        <v>1</v>
      </c>
      <c r="G331" s="143"/>
      <c r="H331" s="62"/>
      <c r="I331" s="12"/>
      <c r="J331" s="12"/>
      <c r="K331" s="12"/>
      <c r="L331" s="12"/>
      <c r="M331" s="12"/>
      <c r="N331" s="12"/>
      <c r="O331" s="12"/>
      <c r="P331" s="12"/>
      <c r="Q331" s="12"/>
    </row>
    <row r="332" spans="1:17" s="10" customFormat="1" x14ac:dyDescent="0.2">
      <c r="A332" s="120">
        <v>252</v>
      </c>
      <c r="B332" s="481" t="s">
        <v>700</v>
      </c>
      <c r="C332" s="300" t="s">
        <v>1328</v>
      </c>
      <c r="D332" s="303"/>
      <c r="E332" s="194"/>
      <c r="F332" s="304">
        <v>4</v>
      </c>
      <c r="G332" s="143"/>
      <c r="H332" s="62"/>
      <c r="I332" s="12"/>
      <c r="J332" s="12"/>
      <c r="K332" s="12"/>
      <c r="L332" s="12"/>
      <c r="M332" s="12"/>
      <c r="N332" s="12"/>
      <c r="O332" s="12"/>
      <c r="P332" s="12"/>
      <c r="Q332" s="12"/>
    </row>
    <row r="333" spans="1:17" s="10" customFormat="1" x14ac:dyDescent="0.2">
      <c r="A333" s="120">
        <v>252</v>
      </c>
      <c r="B333" s="481" t="s">
        <v>700</v>
      </c>
      <c r="C333" s="300" t="s">
        <v>1329</v>
      </c>
      <c r="D333" s="303"/>
      <c r="E333" s="194"/>
      <c r="F333" s="304">
        <v>2</v>
      </c>
      <c r="G333" s="143"/>
      <c r="H333" s="62"/>
      <c r="I333" s="12"/>
      <c r="J333" s="12"/>
      <c r="K333" s="12"/>
      <c r="L333" s="12"/>
      <c r="M333" s="12"/>
      <c r="N333" s="12"/>
      <c r="O333" s="12"/>
      <c r="P333" s="12"/>
      <c r="Q333" s="12"/>
    </row>
    <row r="334" spans="1:17" s="10" customFormat="1" x14ac:dyDescent="0.2">
      <c r="A334" s="120">
        <v>252</v>
      </c>
      <c r="B334" s="479" t="s">
        <v>700</v>
      </c>
      <c r="C334" s="300" t="s">
        <v>1330</v>
      </c>
      <c r="D334" s="303"/>
      <c r="E334" s="194"/>
      <c r="F334" s="304">
        <v>4</v>
      </c>
      <c r="G334" s="143"/>
      <c r="H334" s="62"/>
      <c r="I334" s="12"/>
      <c r="J334" s="12"/>
      <c r="K334" s="12"/>
      <c r="L334" s="12"/>
      <c r="M334" s="12"/>
      <c r="N334" s="12"/>
      <c r="O334" s="12"/>
      <c r="P334" s="12"/>
      <c r="Q334" s="12"/>
    </row>
    <row r="335" spans="1:17" s="10" customFormat="1" x14ac:dyDescent="0.2">
      <c r="A335" s="120">
        <v>252</v>
      </c>
      <c r="B335" s="479" t="s">
        <v>700</v>
      </c>
      <c r="C335" s="300" t="s">
        <v>1331</v>
      </c>
      <c r="D335" s="303"/>
      <c r="E335" s="194"/>
      <c r="F335" s="304">
        <v>2</v>
      </c>
      <c r="G335" s="143"/>
      <c r="H335" s="62"/>
      <c r="I335" s="12"/>
      <c r="J335" s="12"/>
      <c r="K335" s="12"/>
      <c r="L335" s="12"/>
      <c r="M335" s="12"/>
      <c r="N335" s="12"/>
      <c r="O335" s="12"/>
      <c r="P335" s="12"/>
      <c r="Q335" s="12"/>
    </row>
    <row r="336" spans="1:17" s="10" customFormat="1" x14ac:dyDescent="0.2">
      <c r="A336" s="120">
        <v>252</v>
      </c>
      <c r="B336" s="174" t="s">
        <v>700</v>
      </c>
      <c r="C336" s="194" t="s">
        <v>717</v>
      </c>
      <c r="D336" s="194"/>
      <c r="E336" s="194"/>
      <c r="F336" s="124">
        <v>3</v>
      </c>
      <c r="G336" s="143"/>
      <c r="H336" s="62"/>
      <c r="I336" s="12"/>
      <c r="J336" s="12"/>
      <c r="K336" s="12"/>
      <c r="L336" s="12"/>
      <c r="M336" s="12"/>
      <c r="N336" s="12"/>
      <c r="O336" s="12"/>
      <c r="P336" s="12"/>
      <c r="Q336" s="12"/>
    </row>
    <row r="337" spans="1:17" s="10" customFormat="1" x14ac:dyDescent="0.2">
      <c r="A337" s="120">
        <v>252</v>
      </c>
      <c r="B337" s="174" t="s">
        <v>700</v>
      </c>
      <c r="C337" s="194" t="s">
        <v>1332</v>
      </c>
      <c r="D337" s="194"/>
      <c r="E337" s="194"/>
      <c r="F337" s="124">
        <v>2</v>
      </c>
      <c r="G337" s="143"/>
      <c r="H337" s="62"/>
      <c r="I337" s="12"/>
      <c r="J337" s="12"/>
      <c r="K337" s="12"/>
      <c r="L337" s="12"/>
      <c r="M337" s="12"/>
      <c r="N337" s="12"/>
      <c r="O337" s="12"/>
      <c r="P337" s="12"/>
      <c r="Q337" s="12"/>
    </row>
    <row r="338" spans="1:17" s="10" customFormat="1" x14ac:dyDescent="0.2">
      <c r="A338" s="120">
        <v>252</v>
      </c>
      <c r="B338" s="174" t="s">
        <v>701</v>
      </c>
      <c r="C338" s="194" t="s">
        <v>1308</v>
      </c>
      <c r="D338" s="194"/>
      <c r="E338" s="194"/>
      <c r="F338" s="124">
        <v>1</v>
      </c>
      <c r="G338" s="143"/>
      <c r="H338" s="62"/>
      <c r="I338" s="12"/>
      <c r="J338" s="12"/>
      <c r="K338" s="12"/>
      <c r="L338" s="12"/>
      <c r="M338" s="12"/>
      <c r="N338" s="12"/>
      <c r="O338" s="12"/>
      <c r="P338" s="12"/>
      <c r="Q338" s="12"/>
    </row>
    <row r="339" spans="1:17" s="10" customFormat="1" x14ac:dyDescent="0.2">
      <c r="A339" s="120">
        <v>252</v>
      </c>
      <c r="B339" s="475" t="s">
        <v>1326</v>
      </c>
      <c r="C339" s="300" t="s">
        <v>760</v>
      </c>
      <c r="D339" s="300"/>
      <c r="E339" s="194"/>
      <c r="F339" s="124">
        <v>2</v>
      </c>
      <c r="G339" s="143"/>
      <c r="H339" s="62"/>
      <c r="I339" s="12"/>
      <c r="J339" s="12"/>
      <c r="K339" s="12"/>
      <c r="L339" s="12"/>
      <c r="M339" s="12"/>
      <c r="N339" s="12"/>
      <c r="O339" s="12"/>
      <c r="P339" s="12"/>
      <c r="Q339" s="12"/>
    </row>
    <row r="340" spans="1:17" s="10" customFormat="1" x14ac:dyDescent="0.2">
      <c r="A340" s="120">
        <v>252</v>
      </c>
      <c r="B340" s="475" t="s">
        <v>1326</v>
      </c>
      <c r="C340" s="300" t="s">
        <v>1333</v>
      </c>
      <c r="D340" s="300"/>
      <c r="E340" s="194"/>
      <c r="F340" s="124">
        <v>2</v>
      </c>
      <c r="G340" s="143"/>
      <c r="H340" s="62"/>
      <c r="I340" s="12"/>
      <c r="J340" s="12"/>
      <c r="K340" s="12"/>
      <c r="L340" s="12"/>
      <c r="M340" s="12"/>
      <c r="N340" s="12"/>
      <c r="O340" s="12"/>
      <c r="P340" s="12"/>
      <c r="Q340" s="12"/>
    </row>
    <row r="341" spans="1:17" s="10" customFormat="1" x14ac:dyDescent="0.2">
      <c r="A341" s="120">
        <v>252</v>
      </c>
      <c r="B341" s="475" t="s">
        <v>1326</v>
      </c>
      <c r="C341" s="300" t="s">
        <v>718</v>
      </c>
      <c r="D341" s="300"/>
      <c r="E341" s="194"/>
      <c r="F341" s="124">
        <v>2</v>
      </c>
      <c r="G341" s="143"/>
      <c r="H341" s="62"/>
      <c r="I341" s="12"/>
      <c r="J341" s="12"/>
      <c r="K341" s="12"/>
      <c r="L341" s="12"/>
      <c r="M341" s="12"/>
      <c r="N341" s="12"/>
      <c r="O341" s="12"/>
      <c r="P341" s="12"/>
      <c r="Q341" s="12"/>
    </row>
    <row r="342" spans="1:17" s="10" customFormat="1" x14ac:dyDescent="0.2">
      <c r="A342" s="120">
        <v>252</v>
      </c>
      <c r="B342" s="475" t="s">
        <v>1303</v>
      </c>
      <c r="C342" s="300">
        <v>315</v>
      </c>
      <c r="D342" s="300"/>
      <c r="E342" s="194"/>
      <c r="F342" s="124">
        <v>2</v>
      </c>
      <c r="G342" s="143"/>
      <c r="H342" s="62"/>
      <c r="I342" s="12"/>
      <c r="J342" s="12"/>
      <c r="K342" s="12"/>
      <c r="L342" s="12"/>
      <c r="M342" s="12"/>
      <c r="N342" s="12"/>
      <c r="O342" s="12"/>
      <c r="P342" s="12"/>
      <c r="Q342" s="12"/>
    </row>
    <row r="343" spans="1:17" s="10" customFormat="1" x14ac:dyDescent="0.2">
      <c r="A343" s="120">
        <v>252</v>
      </c>
      <c r="B343" s="475" t="s">
        <v>1303</v>
      </c>
      <c r="C343" s="300">
        <v>400</v>
      </c>
      <c r="D343" s="300"/>
      <c r="E343" s="194"/>
      <c r="F343" s="124">
        <v>1</v>
      </c>
      <c r="G343" s="143"/>
      <c r="H343" s="62"/>
      <c r="I343" s="12"/>
      <c r="J343" s="12"/>
      <c r="K343" s="12"/>
      <c r="L343" s="12"/>
      <c r="M343" s="12"/>
      <c r="N343" s="12"/>
      <c r="O343" s="12"/>
      <c r="P343" s="12"/>
      <c r="Q343" s="12"/>
    </row>
    <row r="344" spans="1:17" s="10" customFormat="1" x14ac:dyDescent="0.2">
      <c r="A344" s="120">
        <v>252</v>
      </c>
      <c r="B344" s="475" t="s">
        <v>1303</v>
      </c>
      <c r="C344" s="300" t="s">
        <v>710</v>
      </c>
      <c r="D344" s="300"/>
      <c r="E344" s="194"/>
      <c r="F344" s="124">
        <v>1</v>
      </c>
      <c r="G344" s="143"/>
      <c r="H344" s="62"/>
      <c r="I344" s="12"/>
      <c r="J344" s="12"/>
      <c r="K344" s="12"/>
      <c r="L344" s="12"/>
      <c r="M344" s="12"/>
      <c r="N344" s="12"/>
      <c r="O344" s="12"/>
      <c r="P344" s="12"/>
      <c r="Q344" s="12"/>
    </row>
    <row r="345" spans="1:17" s="10" customFormat="1" x14ac:dyDescent="0.2">
      <c r="A345" s="120">
        <v>252</v>
      </c>
      <c r="B345" s="475" t="s">
        <v>1323</v>
      </c>
      <c r="C345" s="300">
        <v>200</v>
      </c>
      <c r="D345" s="300"/>
      <c r="E345" s="194"/>
      <c r="F345" s="124">
        <v>1</v>
      </c>
      <c r="G345" s="143"/>
      <c r="H345" s="62"/>
      <c r="I345" s="12"/>
      <c r="J345" s="12"/>
      <c r="K345" s="12"/>
      <c r="L345" s="12"/>
      <c r="M345" s="12"/>
      <c r="N345" s="12"/>
      <c r="O345" s="12"/>
      <c r="P345" s="12"/>
      <c r="Q345" s="12"/>
    </row>
    <row r="346" spans="1:17" s="10" customFormat="1" x14ac:dyDescent="0.2">
      <c r="A346" s="120">
        <v>252</v>
      </c>
      <c r="B346" s="475" t="s">
        <v>1327</v>
      </c>
      <c r="C346" s="300" t="s">
        <v>1334</v>
      </c>
      <c r="D346" s="300"/>
      <c r="E346" s="194"/>
      <c r="F346" s="124">
        <v>2</v>
      </c>
      <c r="G346" s="143"/>
      <c r="H346" s="62"/>
      <c r="I346" s="12"/>
      <c r="J346" s="12"/>
      <c r="K346" s="12"/>
      <c r="L346" s="12"/>
      <c r="M346" s="12"/>
      <c r="N346" s="12"/>
      <c r="O346" s="12"/>
      <c r="P346" s="12"/>
      <c r="Q346" s="12"/>
    </row>
    <row r="347" spans="1:17" s="10" customFormat="1" x14ac:dyDescent="0.2">
      <c r="A347" s="120">
        <v>252</v>
      </c>
      <c r="B347" s="475" t="s">
        <v>1327</v>
      </c>
      <c r="C347" s="300" t="s">
        <v>760</v>
      </c>
      <c r="D347" s="300"/>
      <c r="E347" s="194"/>
      <c r="F347" s="124">
        <v>2</v>
      </c>
      <c r="G347" s="143"/>
      <c r="H347" s="62"/>
      <c r="I347" s="12"/>
      <c r="J347" s="12"/>
      <c r="K347" s="12"/>
      <c r="L347" s="12"/>
      <c r="M347" s="12"/>
      <c r="N347" s="12"/>
      <c r="O347" s="12"/>
      <c r="P347" s="12"/>
      <c r="Q347" s="12"/>
    </row>
    <row r="348" spans="1:17" s="10" customFormat="1" x14ac:dyDescent="0.2">
      <c r="A348" s="120">
        <v>252</v>
      </c>
      <c r="B348" s="475" t="s">
        <v>1327</v>
      </c>
      <c r="C348" s="300" t="s">
        <v>718</v>
      </c>
      <c r="D348" s="300"/>
      <c r="E348" s="194"/>
      <c r="F348" s="124">
        <v>2</v>
      </c>
      <c r="G348" s="143"/>
      <c r="H348" s="62"/>
      <c r="I348" s="12"/>
      <c r="J348" s="12"/>
      <c r="K348" s="12"/>
      <c r="L348" s="12"/>
      <c r="M348" s="12"/>
      <c r="N348" s="12"/>
      <c r="O348" s="12"/>
      <c r="P348" s="12"/>
      <c r="Q348" s="12"/>
    </row>
    <row r="349" spans="1:17" s="10" customFormat="1" x14ac:dyDescent="0.2">
      <c r="A349" s="120">
        <v>252</v>
      </c>
      <c r="B349" s="475" t="s">
        <v>747</v>
      </c>
      <c r="C349" s="300"/>
      <c r="D349" s="300"/>
      <c r="E349" s="194"/>
      <c r="F349" s="124">
        <v>1</v>
      </c>
      <c r="G349" s="143"/>
      <c r="H349" s="62"/>
      <c r="I349" s="12"/>
      <c r="J349" s="12"/>
      <c r="K349" s="12"/>
      <c r="L349" s="12"/>
      <c r="M349" s="12"/>
      <c r="N349" s="12"/>
      <c r="O349" s="12"/>
      <c r="P349" s="12"/>
      <c r="Q349" s="12"/>
    </row>
    <row r="350" spans="1:17" s="10" customFormat="1" x14ac:dyDescent="0.2">
      <c r="A350" s="120">
        <v>252</v>
      </c>
      <c r="B350" s="475" t="s">
        <v>747</v>
      </c>
      <c r="C350" s="300"/>
      <c r="D350" s="300"/>
      <c r="E350" s="194"/>
      <c r="F350" s="124">
        <v>1</v>
      </c>
      <c r="G350" s="143"/>
      <c r="H350" s="62"/>
      <c r="I350" s="12"/>
      <c r="J350" s="12"/>
      <c r="K350" s="12"/>
      <c r="L350" s="12"/>
      <c r="M350" s="12"/>
      <c r="N350" s="12"/>
      <c r="O350" s="12"/>
      <c r="P350" s="12"/>
      <c r="Q350" s="12"/>
    </row>
    <row r="351" spans="1:17" s="10" customFormat="1" x14ac:dyDescent="0.2">
      <c r="A351" s="120">
        <v>252</v>
      </c>
      <c r="B351" s="475" t="s">
        <v>757</v>
      </c>
      <c r="C351" s="300"/>
      <c r="D351" s="300"/>
      <c r="E351" s="194"/>
      <c r="F351" s="124">
        <v>145</v>
      </c>
      <c r="G351" s="143"/>
      <c r="H351" s="62"/>
      <c r="I351" s="12"/>
      <c r="J351" s="12"/>
      <c r="K351" s="12"/>
      <c r="L351" s="12"/>
      <c r="M351" s="12"/>
      <c r="N351" s="12"/>
      <c r="O351" s="12"/>
      <c r="P351" s="12"/>
      <c r="Q351" s="12"/>
    </row>
    <row r="352" spans="1:17" s="10" customFormat="1" x14ac:dyDescent="0.2">
      <c r="A352" s="120">
        <v>252</v>
      </c>
      <c r="B352" s="475" t="s">
        <v>704</v>
      </c>
      <c r="C352" s="300"/>
      <c r="D352" s="300"/>
      <c r="E352" s="194"/>
      <c r="F352" s="124">
        <v>1</v>
      </c>
      <c r="G352" s="143"/>
      <c r="H352" s="62"/>
      <c r="I352" s="12"/>
      <c r="J352" s="12"/>
      <c r="K352" s="12"/>
      <c r="L352" s="12"/>
      <c r="M352" s="12"/>
      <c r="N352" s="12"/>
      <c r="O352" s="12"/>
      <c r="P352" s="12"/>
      <c r="Q352" s="12"/>
    </row>
    <row r="353" spans="1:18" s="10" customFormat="1" x14ac:dyDescent="0.2">
      <c r="A353" s="120">
        <v>252</v>
      </c>
      <c r="B353" s="475" t="s">
        <v>705</v>
      </c>
      <c r="C353" s="300"/>
      <c r="D353" s="300"/>
      <c r="E353" s="194"/>
      <c r="F353" s="124">
        <v>1</v>
      </c>
      <c r="G353" s="143"/>
      <c r="H353" s="62"/>
      <c r="I353" s="12"/>
      <c r="J353" s="12"/>
      <c r="K353" s="12"/>
      <c r="L353" s="12"/>
      <c r="M353" s="12"/>
      <c r="N353" s="12"/>
      <c r="O353" s="12"/>
      <c r="P353" s="12"/>
      <c r="Q353" s="12"/>
    </row>
    <row r="354" spans="1:18" s="10" customFormat="1" x14ac:dyDescent="0.2">
      <c r="A354" s="120">
        <v>252</v>
      </c>
      <c r="B354" s="475" t="s">
        <v>706</v>
      </c>
      <c r="C354" s="300"/>
      <c r="D354" s="300"/>
      <c r="E354" s="194"/>
      <c r="F354" s="124">
        <v>1</v>
      </c>
      <c r="G354" s="143"/>
      <c r="H354" s="62"/>
      <c r="I354" s="12"/>
      <c r="J354" s="12"/>
      <c r="K354" s="12"/>
      <c r="L354" s="12"/>
      <c r="M354" s="12"/>
      <c r="N354" s="12"/>
      <c r="O354" s="12"/>
      <c r="P354" s="12"/>
      <c r="Q354" s="12"/>
    </row>
    <row r="355" spans="1:18" s="10" customFormat="1" x14ac:dyDescent="0.2">
      <c r="A355" s="120">
        <v>252</v>
      </c>
      <c r="B355" s="475" t="s">
        <v>707</v>
      </c>
      <c r="C355" s="300"/>
      <c r="D355" s="300"/>
      <c r="E355" s="194"/>
      <c r="F355" s="124">
        <v>1</v>
      </c>
      <c r="G355" s="143"/>
      <c r="H355" s="62"/>
      <c r="I355" s="12"/>
      <c r="J355" s="12"/>
      <c r="K355" s="12"/>
      <c r="L355" s="12"/>
      <c r="M355" s="12"/>
      <c r="N355" s="12"/>
      <c r="O355" s="12"/>
      <c r="P355" s="12"/>
      <c r="Q355" s="12"/>
      <c r="R355" s="534"/>
    </row>
    <row r="356" spans="1:18" s="10" customFormat="1" x14ac:dyDescent="0.2">
      <c r="A356" s="120">
        <v>252</v>
      </c>
      <c r="B356" s="300"/>
      <c r="C356" s="300"/>
      <c r="D356" s="300"/>
      <c r="E356" s="194"/>
      <c r="F356" s="124"/>
      <c r="G356" s="143"/>
      <c r="H356" s="62"/>
      <c r="I356" s="12"/>
      <c r="J356" s="12"/>
      <c r="K356" s="12"/>
      <c r="L356" s="12"/>
      <c r="M356" s="12"/>
      <c r="N356" s="12"/>
      <c r="O356" s="12"/>
      <c r="P356" s="12"/>
      <c r="Q356" s="12"/>
    </row>
    <row r="357" spans="1:18" s="10" customFormat="1" x14ac:dyDescent="0.2">
      <c r="A357" s="120">
        <v>252</v>
      </c>
      <c r="B357" s="476" t="s">
        <v>1335</v>
      </c>
      <c r="C357" s="300"/>
      <c r="D357" s="300"/>
      <c r="E357" s="194"/>
      <c r="F357" s="124"/>
      <c r="G357" s="143"/>
      <c r="H357" s="62"/>
      <c r="I357" s="12"/>
      <c r="J357" s="12"/>
      <c r="K357" s="12"/>
      <c r="L357" s="12"/>
      <c r="M357" s="12"/>
      <c r="N357" s="12"/>
      <c r="O357" s="12"/>
      <c r="P357" s="12"/>
      <c r="Q357" s="12"/>
    </row>
    <row r="358" spans="1:18" s="10" customFormat="1" x14ac:dyDescent="0.2">
      <c r="A358" s="120">
        <v>252</v>
      </c>
      <c r="B358" s="476" t="s">
        <v>766</v>
      </c>
      <c r="C358" s="300"/>
      <c r="D358" s="300"/>
      <c r="E358" s="194"/>
      <c r="F358" s="124"/>
      <c r="G358" s="143"/>
      <c r="H358" s="62"/>
      <c r="I358" s="12"/>
      <c r="J358" s="12"/>
      <c r="K358" s="12"/>
      <c r="L358" s="12"/>
      <c r="M358" s="12"/>
      <c r="N358" s="12"/>
      <c r="O358" s="12"/>
      <c r="P358" s="12"/>
      <c r="Q358" s="12"/>
    </row>
    <row r="359" spans="1:18" s="10" customFormat="1" x14ac:dyDescent="0.2">
      <c r="A359" s="120">
        <v>252</v>
      </c>
      <c r="B359" s="301" t="s">
        <v>767</v>
      </c>
      <c r="C359" s="300" t="s">
        <v>781</v>
      </c>
      <c r="D359" s="300" t="s">
        <v>435</v>
      </c>
      <c r="E359" s="194"/>
      <c r="F359" s="226" t="s">
        <v>30</v>
      </c>
      <c r="G359" s="143"/>
      <c r="H359" s="62"/>
      <c r="I359" s="12"/>
      <c r="J359" s="12"/>
      <c r="K359" s="12"/>
      <c r="L359" s="12"/>
      <c r="M359" s="12"/>
      <c r="N359" s="12"/>
      <c r="O359" s="460"/>
      <c r="P359" s="12"/>
      <c r="Q359" s="12"/>
    </row>
    <row r="360" spans="1:18" s="10" customFormat="1" x14ac:dyDescent="0.2">
      <c r="A360" s="120">
        <v>252</v>
      </c>
      <c r="B360" s="301" t="s">
        <v>768</v>
      </c>
      <c r="C360" s="300"/>
      <c r="D360" s="300"/>
      <c r="E360" s="194"/>
      <c r="F360" s="123"/>
      <c r="G360" s="143"/>
      <c r="H360" s="62"/>
      <c r="I360" s="12"/>
      <c r="J360" s="12"/>
      <c r="K360" s="12"/>
      <c r="L360" s="12"/>
      <c r="M360" s="12"/>
      <c r="N360" s="12"/>
      <c r="O360" s="460"/>
      <c r="P360" s="12"/>
      <c r="Q360" s="12"/>
    </row>
    <row r="361" spans="1:18" s="10" customFormat="1" x14ac:dyDescent="0.2">
      <c r="A361" s="120">
        <v>252</v>
      </c>
      <c r="B361" s="301" t="s">
        <v>769</v>
      </c>
      <c r="C361" s="300" t="s">
        <v>782</v>
      </c>
      <c r="D361" s="300" t="s">
        <v>435</v>
      </c>
      <c r="E361" s="194"/>
      <c r="F361" s="226" t="s">
        <v>32</v>
      </c>
      <c r="G361" s="143"/>
      <c r="H361" s="62"/>
      <c r="I361" s="12"/>
      <c r="J361" s="12"/>
      <c r="K361" s="12"/>
      <c r="L361" s="12"/>
      <c r="M361" s="12"/>
      <c r="N361" s="12"/>
      <c r="O361" s="460"/>
      <c r="P361" s="12"/>
      <c r="Q361" s="12"/>
    </row>
    <row r="362" spans="1:18" s="10" customFormat="1" x14ac:dyDescent="0.2">
      <c r="A362" s="120">
        <v>252</v>
      </c>
      <c r="B362" s="301" t="s">
        <v>770</v>
      </c>
      <c r="C362" s="300"/>
      <c r="D362" s="300"/>
      <c r="E362" s="194"/>
      <c r="F362" s="123"/>
      <c r="G362" s="143"/>
      <c r="H362" s="62"/>
      <c r="I362" s="12"/>
      <c r="J362" s="12"/>
      <c r="K362" s="12"/>
      <c r="L362" s="12"/>
      <c r="M362" s="12"/>
      <c r="N362" s="12"/>
      <c r="O362" s="460"/>
      <c r="P362" s="12"/>
      <c r="Q362" s="12"/>
    </row>
    <row r="363" spans="1:18" s="10" customFormat="1" x14ac:dyDescent="0.2">
      <c r="A363" s="120">
        <v>252</v>
      </c>
      <c r="B363" s="301" t="s">
        <v>771</v>
      </c>
      <c r="C363" s="300"/>
      <c r="D363" s="300" t="s">
        <v>439</v>
      </c>
      <c r="E363" s="194"/>
      <c r="F363" s="226" t="s">
        <v>32</v>
      </c>
      <c r="G363" s="143"/>
      <c r="H363" s="62"/>
      <c r="I363" s="12"/>
      <c r="J363" s="12"/>
      <c r="K363" s="12"/>
      <c r="L363" s="12"/>
      <c r="M363" s="12"/>
      <c r="N363" s="12"/>
      <c r="O363" s="460"/>
      <c r="P363" s="12"/>
      <c r="Q363" s="12"/>
    </row>
    <row r="364" spans="1:18" s="10" customFormat="1" x14ac:dyDescent="0.2">
      <c r="A364" s="120">
        <v>252</v>
      </c>
      <c r="B364" s="301" t="s">
        <v>772</v>
      </c>
      <c r="C364" s="300" t="s">
        <v>783</v>
      </c>
      <c r="D364" s="300" t="s">
        <v>439</v>
      </c>
      <c r="E364" s="194"/>
      <c r="F364" s="226" t="s">
        <v>32</v>
      </c>
      <c r="G364" s="143"/>
      <c r="H364" s="62"/>
      <c r="I364" s="12"/>
      <c r="J364" s="12"/>
      <c r="K364" s="12"/>
      <c r="L364" s="12"/>
      <c r="M364" s="12"/>
      <c r="N364" s="12"/>
      <c r="O364" s="460"/>
      <c r="P364" s="12"/>
      <c r="Q364" s="12"/>
    </row>
    <row r="365" spans="1:18" s="10" customFormat="1" x14ac:dyDescent="0.2">
      <c r="A365" s="120">
        <v>252</v>
      </c>
      <c r="B365" s="301" t="s">
        <v>773</v>
      </c>
      <c r="C365" s="300"/>
      <c r="D365" s="300" t="s">
        <v>661</v>
      </c>
      <c r="E365" s="194"/>
      <c r="F365" s="123">
        <v>58</v>
      </c>
      <c r="G365" s="143"/>
      <c r="H365" s="62"/>
      <c r="I365" s="12"/>
      <c r="J365" s="12"/>
      <c r="K365" s="12"/>
      <c r="L365" s="12"/>
      <c r="M365" s="12"/>
      <c r="N365" s="12"/>
      <c r="O365" s="12"/>
      <c r="P365" s="12"/>
      <c r="Q365" s="12"/>
    </row>
    <row r="366" spans="1:18" s="10" customFormat="1" x14ac:dyDescent="0.2">
      <c r="A366" s="120">
        <v>252</v>
      </c>
      <c r="B366" s="301" t="s">
        <v>773</v>
      </c>
      <c r="C366" s="300"/>
      <c r="D366" s="300" t="s">
        <v>661</v>
      </c>
      <c r="E366" s="194"/>
      <c r="F366" s="123">
        <v>58</v>
      </c>
      <c r="G366" s="143"/>
      <c r="H366" s="62"/>
      <c r="I366" s="12"/>
      <c r="J366" s="12"/>
      <c r="K366" s="12"/>
      <c r="L366" s="12"/>
      <c r="M366" s="12"/>
      <c r="N366" s="12"/>
      <c r="O366" s="12"/>
      <c r="P366" s="12"/>
      <c r="Q366" s="12"/>
    </row>
    <row r="367" spans="1:18" s="10" customFormat="1" x14ac:dyDescent="0.2">
      <c r="A367" s="120">
        <v>252</v>
      </c>
      <c r="B367" s="301" t="s">
        <v>773</v>
      </c>
      <c r="C367" s="300"/>
      <c r="D367" s="300" t="s">
        <v>661</v>
      </c>
      <c r="E367" s="194"/>
      <c r="F367" s="123">
        <v>12</v>
      </c>
      <c r="G367" s="143"/>
      <c r="H367" s="62"/>
      <c r="I367" s="12"/>
      <c r="J367" s="12"/>
      <c r="K367" s="12"/>
      <c r="L367" s="12"/>
      <c r="M367" s="12"/>
      <c r="N367" s="12"/>
      <c r="O367" s="12"/>
      <c r="P367" s="12"/>
      <c r="Q367" s="12"/>
    </row>
    <row r="368" spans="1:18" s="10" customFormat="1" x14ac:dyDescent="0.2">
      <c r="A368" s="120">
        <v>252</v>
      </c>
      <c r="B368" s="301" t="s">
        <v>774</v>
      </c>
      <c r="C368" s="300"/>
      <c r="D368" s="300" t="s">
        <v>435</v>
      </c>
      <c r="E368" s="194"/>
      <c r="F368" s="123">
        <v>1</v>
      </c>
      <c r="G368" s="143"/>
      <c r="H368" s="62"/>
      <c r="I368" s="12"/>
      <c r="J368" s="12"/>
      <c r="K368" s="12"/>
      <c r="L368" s="12"/>
      <c r="M368" s="12"/>
      <c r="N368" s="12"/>
      <c r="O368" s="12"/>
      <c r="P368" s="12"/>
      <c r="Q368" s="12"/>
    </row>
    <row r="369" spans="1:17" s="10" customFormat="1" x14ac:dyDescent="0.2">
      <c r="A369" s="120">
        <v>252</v>
      </c>
      <c r="B369" s="301" t="s">
        <v>775</v>
      </c>
      <c r="C369" s="300"/>
      <c r="D369" s="300" t="s">
        <v>15</v>
      </c>
      <c r="E369" s="194"/>
      <c r="F369" s="123">
        <v>12</v>
      </c>
      <c r="G369" s="143"/>
      <c r="H369" s="62"/>
      <c r="I369" s="12"/>
      <c r="J369" s="12"/>
      <c r="K369" s="12"/>
      <c r="L369" s="12"/>
      <c r="M369" s="12"/>
      <c r="N369" s="12"/>
      <c r="O369" s="12"/>
      <c r="P369" s="12"/>
      <c r="Q369" s="12"/>
    </row>
    <row r="370" spans="1:17" s="10" customFormat="1" x14ac:dyDescent="0.2">
      <c r="A370" s="120">
        <v>252</v>
      </c>
      <c r="B370" s="301" t="s">
        <v>776</v>
      </c>
      <c r="C370" s="300"/>
      <c r="D370" s="300" t="s">
        <v>439</v>
      </c>
      <c r="E370" s="194"/>
      <c r="F370" s="123">
        <v>3</v>
      </c>
      <c r="G370" s="143"/>
      <c r="H370" s="62"/>
      <c r="I370" s="12"/>
      <c r="J370" s="12"/>
      <c r="K370" s="12"/>
      <c r="L370" s="12"/>
      <c r="M370" s="12"/>
      <c r="N370" s="12"/>
      <c r="O370" s="12"/>
      <c r="P370" s="12"/>
      <c r="Q370" s="12"/>
    </row>
    <row r="371" spans="1:17" s="10" customFormat="1" x14ac:dyDescent="0.2">
      <c r="A371" s="120">
        <v>252</v>
      </c>
      <c r="B371" s="301" t="s">
        <v>777</v>
      </c>
      <c r="C371" s="300"/>
      <c r="D371" s="300" t="s">
        <v>435</v>
      </c>
      <c r="E371" s="194"/>
      <c r="F371" s="123" t="s">
        <v>30</v>
      </c>
      <c r="G371" s="143"/>
      <c r="H371" s="62"/>
      <c r="I371" s="12"/>
      <c r="J371" s="12"/>
      <c r="K371" s="12"/>
      <c r="L371" s="12"/>
      <c r="M371" s="12"/>
      <c r="N371" s="12"/>
      <c r="O371" s="12"/>
      <c r="P371" s="12"/>
      <c r="Q371" s="12"/>
    </row>
    <row r="372" spans="1:17" s="10" customFormat="1" ht="25.5" x14ac:dyDescent="0.2">
      <c r="A372" s="120">
        <v>252</v>
      </c>
      <c r="B372" s="301" t="s">
        <v>778</v>
      </c>
      <c r="C372" s="300"/>
      <c r="D372" s="300" t="s">
        <v>435</v>
      </c>
      <c r="E372" s="194"/>
      <c r="F372" s="123" t="s">
        <v>30</v>
      </c>
      <c r="G372" s="143"/>
      <c r="H372" s="62"/>
      <c r="I372" s="12"/>
      <c r="J372" s="12"/>
      <c r="K372" s="12"/>
      <c r="L372" s="12"/>
      <c r="M372" s="12"/>
      <c r="N372" s="12"/>
      <c r="O372" s="12"/>
      <c r="P372" s="12"/>
      <c r="Q372" s="12"/>
    </row>
    <row r="373" spans="1:17" s="10" customFormat="1" x14ac:dyDescent="0.2">
      <c r="A373" s="120">
        <v>252</v>
      </c>
      <c r="B373" s="301" t="s">
        <v>779</v>
      </c>
      <c r="C373" s="300"/>
      <c r="D373" s="300" t="s">
        <v>435</v>
      </c>
      <c r="E373" s="194"/>
      <c r="F373" s="123" t="s">
        <v>30</v>
      </c>
      <c r="G373" s="143"/>
      <c r="H373" s="62"/>
      <c r="I373" s="12"/>
      <c r="J373" s="12"/>
      <c r="K373" s="12"/>
      <c r="L373" s="12"/>
      <c r="M373" s="12"/>
      <c r="N373" s="12"/>
      <c r="O373" s="12"/>
      <c r="P373" s="12"/>
      <c r="Q373" s="12"/>
    </row>
    <row r="374" spans="1:17" s="10" customFormat="1" x14ac:dyDescent="0.2">
      <c r="A374" s="120">
        <v>252</v>
      </c>
      <c r="B374" s="301" t="s">
        <v>780</v>
      </c>
      <c r="C374" s="300"/>
      <c r="D374" s="300" t="s">
        <v>435</v>
      </c>
      <c r="E374" s="194"/>
      <c r="F374" s="123" t="s">
        <v>30</v>
      </c>
      <c r="G374" s="143"/>
      <c r="H374" s="62"/>
      <c r="I374" s="12"/>
      <c r="J374" s="12"/>
      <c r="K374" s="12"/>
      <c r="L374" s="12"/>
      <c r="M374" s="12"/>
      <c r="N374" s="12"/>
      <c r="O374" s="12"/>
      <c r="P374" s="12"/>
      <c r="Q374" s="12"/>
    </row>
    <row r="375" spans="1:17" s="10" customFormat="1" x14ac:dyDescent="0.2">
      <c r="A375" s="120">
        <v>252</v>
      </c>
      <c r="B375" s="300"/>
      <c r="C375" s="300"/>
      <c r="D375" s="300"/>
      <c r="E375" s="194"/>
      <c r="F375" s="124"/>
      <c r="G375" s="143"/>
      <c r="H375" s="62"/>
      <c r="I375" s="12"/>
      <c r="J375" s="12"/>
      <c r="K375" s="12"/>
      <c r="L375" s="12"/>
      <c r="M375" s="12"/>
      <c r="N375" s="12"/>
      <c r="O375" s="12"/>
      <c r="P375" s="12"/>
      <c r="Q375" s="12"/>
    </row>
    <row r="376" spans="1:17" s="10" customFormat="1" x14ac:dyDescent="0.2">
      <c r="A376" s="120">
        <v>252</v>
      </c>
      <c r="B376" s="476" t="s">
        <v>784</v>
      </c>
      <c r="C376" s="194"/>
      <c r="D376" s="300"/>
      <c r="E376" s="194"/>
      <c r="F376" s="124"/>
      <c r="G376" s="143"/>
      <c r="H376" s="62"/>
      <c r="I376" s="12"/>
      <c r="J376" s="12"/>
      <c r="K376" s="12"/>
      <c r="L376" s="12"/>
      <c r="M376" s="12"/>
      <c r="N376" s="12"/>
      <c r="O376" s="12"/>
      <c r="P376" s="12"/>
      <c r="Q376" s="12"/>
    </row>
    <row r="377" spans="1:17" s="10" customFormat="1" ht="25.5" x14ac:dyDescent="0.2">
      <c r="A377" s="120">
        <v>252</v>
      </c>
      <c r="B377" s="301" t="s">
        <v>785</v>
      </c>
      <c r="C377" s="194" t="s">
        <v>791</v>
      </c>
      <c r="D377" s="300" t="s">
        <v>435</v>
      </c>
      <c r="E377" s="194"/>
      <c r="F377" s="284" t="s">
        <v>30</v>
      </c>
      <c r="G377" s="143"/>
      <c r="H377" s="62"/>
      <c r="I377" s="12"/>
      <c r="J377" s="12"/>
      <c r="K377" s="12"/>
      <c r="L377" s="12"/>
      <c r="M377" s="12"/>
      <c r="N377" s="12"/>
      <c r="O377" s="460"/>
      <c r="P377" s="12"/>
      <c r="Q377" s="12"/>
    </row>
    <row r="378" spans="1:17" s="10" customFormat="1" x14ac:dyDescent="0.2">
      <c r="A378" s="120">
        <v>252</v>
      </c>
      <c r="B378" s="301" t="s">
        <v>786</v>
      </c>
      <c r="C378" s="194"/>
      <c r="D378" s="300"/>
      <c r="E378" s="194"/>
      <c r="F378" s="124"/>
      <c r="G378" s="143"/>
      <c r="H378" s="62"/>
      <c r="I378" s="12"/>
      <c r="J378" s="12"/>
      <c r="K378" s="12"/>
      <c r="L378" s="12"/>
      <c r="M378" s="12"/>
      <c r="N378" s="12"/>
      <c r="O378" s="460"/>
      <c r="P378" s="12"/>
      <c r="Q378" s="12"/>
    </row>
    <row r="379" spans="1:17" s="10" customFormat="1" ht="25.5" x14ac:dyDescent="0.2">
      <c r="A379" s="120">
        <v>252</v>
      </c>
      <c r="B379" s="302" t="s">
        <v>787</v>
      </c>
      <c r="C379" s="194" t="s">
        <v>792</v>
      </c>
      <c r="D379" s="303" t="s">
        <v>435</v>
      </c>
      <c r="E379" s="194"/>
      <c r="F379" s="284" t="s">
        <v>31</v>
      </c>
      <c r="G379" s="143"/>
      <c r="H379" s="62"/>
      <c r="I379" s="12"/>
      <c r="J379" s="12"/>
      <c r="K379" s="12"/>
      <c r="L379" s="12"/>
      <c r="M379" s="12"/>
      <c r="N379" s="12"/>
      <c r="O379" s="460"/>
      <c r="P379" s="12"/>
      <c r="Q379" s="12"/>
    </row>
    <row r="380" spans="1:17" s="10" customFormat="1" ht="25.5" x14ac:dyDescent="0.2">
      <c r="A380" s="120">
        <v>252</v>
      </c>
      <c r="B380" s="302" t="s">
        <v>788</v>
      </c>
      <c r="C380" s="194" t="s">
        <v>793</v>
      </c>
      <c r="D380" s="303"/>
      <c r="E380" s="194"/>
      <c r="F380" s="284" t="s">
        <v>30</v>
      </c>
      <c r="G380" s="143"/>
      <c r="H380" s="62"/>
      <c r="I380" s="12"/>
      <c r="J380" s="12"/>
      <c r="K380" s="12"/>
      <c r="L380" s="12"/>
      <c r="M380" s="12"/>
      <c r="N380" s="12"/>
      <c r="O380" s="460"/>
      <c r="P380" s="12"/>
      <c r="Q380" s="12"/>
    </row>
    <row r="381" spans="1:17" s="10" customFormat="1" ht="25.5" x14ac:dyDescent="0.2">
      <c r="A381" s="120">
        <v>252</v>
      </c>
      <c r="B381" s="302" t="s">
        <v>789</v>
      </c>
      <c r="C381" s="194" t="s">
        <v>794</v>
      </c>
      <c r="D381" s="303"/>
      <c r="E381" s="194"/>
      <c r="F381" s="284" t="s">
        <v>30</v>
      </c>
      <c r="G381" s="143"/>
      <c r="H381" s="62"/>
      <c r="I381" s="12"/>
      <c r="J381" s="12"/>
      <c r="K381" s="12"/>
      <c r="L381" s="12"/>
      <c r="M381" s="12"/>
      <c r="N381" s="12"/>
      <c r="O381" s="460"/>
      <c r="P381" s="12"/>
      <c r="Q381" s="12"/>
    </row>
    <row r="382" spans="1:17" s="10" customFormat="1" x14ac:dyDescent="0.2">
      <c r="A382" s="120">
        <v>252</v>
      </c>
      <c r="B382" s="302" t="s">
        <v>771</v>
      </c>
      <c r="C382" s="194"/>
      <c r="D382" s="303" t="s">
        <v>439</v>
      </c>
      <c r="E382" s="194"/>
      <c r="F382" s="284" t="s">
        <v>32</v>
      </c>
      <c r="G382" s="143"/>
      <c r="H382" s="62"/>
      <c r="I382" s="12"/>
      <c r="J382" s="12"/>
      <c r="K382" s="12"/>
      <c r="L382" s="12"/>
      <c r="M382" s="12"/>
      <c r="N382" s="12"/>
      <c r="O382" s="460"/>
      <c r="P382" s="12"/>
      <c r="Q382" s="12"/>
    </row>
    <row r="383" spans="1:17" s="10" customFormat="1" x14ac:dyDescent="0.2">
      <c r="A383" s="120">
        <v>252</v>
      </c>
      <c r="B383" s="301" t="s">
        <v>772</v>
      </c>
      <c r="C383" s="194" t="s">
        <v>783</v>
      </c>
      <c r="D383" s="218" t="s">
        <v>439</v>
      </c>
      <c r="E383" s="194"/>
      <c r="F383" s="284" t="s">
        <v>33</v>
      </c>
      <c r="G383" s="143"/>
      <c r="H383" s="62"/>
      <c r="I383" s="12"/>
      <c r="J383" s="12"/>
      <c r="K383" s="12"/>
      <c r="L383" s="12"/>
      <c r="M383" s="12"/>
      <c r="N383" s="12"/>
      <c r="O383" s="460"/>
      <c r="P383" s="12"/>
      <c r="Q383" s="12"/>
    </row>
    <row r="384" spans="1:17" s="10" customFormat="1" x14ac:dyDescent="0.2">
      <c r="A384" s="120">
        <v>252</v>
      </c>
      <c r="B384" s="301" t="s">
        <v>773</v>
      </c>
      <c r="C384" s="194"/>
      <c r="D384" s="218" t="s">
        <v>661</v>
      </c>
      <c r="E384" s="194"/>
      <c r="F384" s="124">
        <v>20</v>
      </c>
      <c r="G384" s="143"/>
      <c r="H384" s="62"/>
      <c r="I384" s="12"/>
      <c r="J384" s="12"/>
      <c r="K384" s="12"/>
      <c r="L384" s="12"/>
      <c r="M384" s="12"/>
      <c r="N384" s="12"/>
      <c r="O384" s="12"/>
      <c r="P384" s="12"/>
      <c r="Q384" s="12"/>
    </row>
    <row r="385" spans="1:17" s="10" customFormat="1" x14ac:dyDescent="0.2">
      <c r="A385" s="120">
        <v>252</v>
      </c>
      <c r="B385" s="301" t="s">
        <v>773</v>
      </c>
      <c r="C385" s="194"/>
      <c r="D385" s="218" t="s">
        <v>661</v>
      </c>
      <c r="E385" s="194"/>
      <c r="F385" s="124">
        <v>33</v>
      </c>
      <c r="G385" s="143"/>
      <c r="H385" s="62"/>
      <c r="I385" s="12"/>
      <c r="J385" s="12"/>
      <c r="K385" s="12"/>
      <c r="L385" s="12"/>
      <c r="M385" s="12"/>
      <c r="N385" s="12"/>
      <c r="O385" s="12"/>
      <c r="P385" s="12"/>
      <c r="Q385" s="12"/>
    </row>
    <row r="386" spans="1:17" s="10" customFormat="1" x14ac:dyDescent="0.2">
      <c r="A386" s="120">
        <v>252</v>
      </c>
      <c r="B386" s="301" t="s">
        <v>773</v>
      </c>
      <c r="C386" s="194"/>
      <c r="D386" s="218" t="s">
        <v>661</v>
      </c>
      <c r="E386" s="194"/>
      <c r="F386" s="124">
        <v>18</v>
      </c>
      <c r="G386" s="143"/>
      <c r="H386" s="62"/>
      <c r="I386" s="12"/>
      <c r="J386" s="12"/>
      <c r="K386" s="12"/>
      <c r="L386" s="12"/>
      <c r="M386" s="12"/>
      <c r="N386" s="12"/>
      <c r="O386" s="12"/>
      <c r="P386" s="12"/>
      <c r="Q386" s="12"/>
    </row>
    <row r="387" spans="1:17" s="10" customFormat="1" x14ac:dyDescent="0.2">
      <c r="A387" s="120">
        <v>252</v>
      </c>
      <c r="B387" s="301" t="s">
        <v>773</v>
      </c>
      <c r="C387" s="194"/>
      <c r="D387" s="218" t="s">
        <v>661</v>
      </c>
      <c r="E387" s="194"/>
      <c r="F387" s="124">
        <v>34</v>
      </c>
      <c r="G387" s="143"/>
      <c r="H387" s="62"/>
      <c r="I387" s="12"/>
      <c r="J387" s="12"/>
      <c r="K387" s="12"/>
      <c r="L387" s="12"/>
      <c r="M387" s="12"/>
      <c r="N387" s="12"/>
      <c r="O387" s="12"/>
      <c r="P387" s="12"/>
      <c r="Q387" s="12"/>
    </row>
    <row r="388" spans="1:17" s="10" customFormat="1" x14ac:dyDescent="0.2">
      <c r="A388" s="120">
        <v>252</v>
      </c>
      <c r="B388" s="301" t="s">
        <v>774</v>
      </c>
      <c r="C388" s="194"/>
      <c r="D388" s="218" t="s">
        <v>435</v>
      </c>
      <c r="E388" s="194"/>
      <c r="F388" s="124">
        <v>1</v>
      </c>
      <c r="G388" s="143"/>
      <c r="H388" s="62"/>
      <c r="I388" s="12"/>
      <c r="J388" s="12"/>
      <c r="K388" s="12"/>
      <c r="L388" s="12"/>
      <c r="M388" s="12"/>
      <c r="N388" s="12"/>
      <c r="O388" s="12"/>
      <c r="P388" s="12"/>
      <c r="Q388" s="12"/>
    </row>
    <row r="389" spans="1:17" s="10" customFormat="1" x14ac:dyDescent="0.2">
      <c r="A389" s="120">
        <v>252</v>
      </c>
      <c r="B389" s="301" t="s">
        <v>775</v>
      </c>
      <c r="C389" s="194"/>
      <c r="D389" s="218" t="s">
        <v>15</v>
      </c>
      <c r="E389" s="194"/>
      <c r="F389" s="124">
        <v>7</v>
      </c>
      <c r="G389" s="143"/>
      <c r="H389" s="62"/>
      <c r="I389" s="12"/>
      <c r="J389" s="12"/>
      <c r="K389" s="12"/>
      <c r="L389" s="12"/>
      <c r="M389" s="12"/>
      <c r="N389" s="12"/>
      <c r="O389" s="12"/>
      <c r="P389" s="12"/>
      <c r="Q389" s="12"/>
    </row>
    <row r="390" spans="1:17" s="10" customFormat="1" x14ac:dyDescent="0.2">
      <c r="A390" s="120">
        <v>252</v>
      </c>
      <c r="B390" s="301" t="s">
        <v>776</v>
      </c>
      <c r="C390" s="194"/>
      <c r="D390" s="218" t="s">
        <v>439</v>
      </c>
      <c r="E390" s="194"/>
      <c r="F390" s="124">
        <v>4</v>
      </c>
      <c r="G390" s="143"/>
      <c r="H390" s="62"/>
      <c r="I390" s="12"/>
      <c r="J390" s="12"/>
      <c r="K390" s="12"/>
      <c r="L390" s="12"/>
      <c r="M390" s="12"/>
      <c r="N390" s="12"/>
      <c r="O390" s="12"/>
      <c r="P390" s="12"/>
      <c r="Q390" s="12"/>
    </row>
    <row r="391" spans="1:17" s="10" customFormat="1" x14ac:dyDescent="0.2">
      <c r="A391" s="120">
        <v>252</v>
      </c>
      <c r="B391" s="248" t="s">
        <v>777</v>
      </c>
      <c r="C391" s="194"/>
      <c r="D391" s="218" t="s">
        <v>435</v>
      </c>
      <c r="E391" s="194"/>
      <c r="F391" s="124" t="s">
        <v>30</v>
      </c>
      <c r="G391" s="143"/>
      <c r="H391" s="62"/>
      <c r="I391" s="12"/>
      <c r="J391" s="12"/>
      <c r="K391" s="12"/>
      <c r="L391" s="12"/>
      <c r="M391" s="12"/>
      <c r="N391" s="12"/>
      <c r="O391" s="12"/>
      <c r="P391" s="12"/>
      <c r="Q391" s="12"/>
    </row>
    <row r="392" spans="1:17" s="10" customFormat="1" ht="25.5" x14ac:dyDescent="0.2">
      <c r="A392" s="120">
        <v>252</v>
      </c>
      <c r="B392" s="248" t="s">
        <v>778</v>
      </c>
      <c r="C392" s="194"/>
      <c r="D392" s="218" t="s">
        <v>435</v>
      </c>
      <c r="E392" s="194"/>
      <c r="F392" s="124" t="s">
        <v>30</v>
      </c>
      <c r="G392" s="143"/>
      <c r="H392" s="62"/>
      <c r="I392" s="12"/>
      <c r="J392" s="12"/>
      <c r="K392" s="12"/>
      <c r="L392" s="12"/>
      <c r="M392" s="12"/>
      <c r="N392" s="12"/>
      <c r="O392" s="12"/>
      <c r="P392" s="12"/>
      <c r="Q392" s="12"/>
    </row>
    <row r="393" spans="1:17" s="10" customFormat="1" x14ac:dyDescent="0.2">
      <c r="A393" s="120">
        <v>252</v>
      </c>
      <c r="B393" s="248" t="s">
        <v>790</v>
      </c>
      <c r="C393" s="194"/>
      <c r="D393" s="218" t="s">
        <v>435</v>
      </c>
      <c r="E393" s="194"/>
      <c r="F393" s="124" t="s">
        <v>30</v>
      </c>
      <c r="G393" s="143"/>
      <c r="H393" s="62"/>
      <c r="I393" s="12"/>
      <c r="J393" s="12"/>
      <c r="K393" s="12"/>
      <c r="L393" s="12"/>
      <c r="M393" s="12"/>
      <c r="N393" s="12"/>
      <c r="O393" s="12"/>
      <c r="P393" s="12"/>
      <c r="Q393" s="12"/>
    </row>
    <row r="394" spans="1:17" s="10" customFormat="1" x14ac:dyDescent="0.2">
      <c r="A394" s="120">
        <v>252</v>
      </c>
      <c r="B394" s="248" t="s">
        <v>780</v>
      </c>
      <c r="C394" s="194"/>
      <c r="D394" s="218" t="s">
        <v>435</v>
      </c>
      <c r="E394" s="194"/>
      <c r="F394" s="124" t="s">
        <v>30</v>
      </c>
      <c r="G394" s="143"/>
      <c r="H394" s="62"/>
      <c r="I394" s="12"/>
      <c r="J394" s="12"/>
      <c r="K394" s="12"/>
      <c r="L394" s="12"/>
      <c r="M394" s="12"/>
      <c r="N394" s="12"/>
      <c r="O394" s="12"/>
      <c r="P394" s="12"/>
      <c r="Q394" s="12"/>
    </row>
    <row r="395" spans="1:17" s="10" customFormat="1" x14ac:dyDescent="0.2">
      <c r="A395" s="120">
        <v>252</v>
      </c>
      <c r="B395" s="248"/>
      <c r="C395" s="194"/>
      <c r="D395" s="218"/>
      <c r="E395" s="194"/>
      <c r="F395" s="124"/>
      <c r="G395" s="143"/>
      <c r="H395" s="62"/>
      <c r="I395" s="12"/>
      <c r="J395" s="12"/>
      <c r="K395" s="12"/>
      <c r="L395" s="12"/>
      <c r="M395" s="12"/>
      <c r="N395" s="12"/>
      <c r="O395" s="12"/>
      <c r="P395" s="12"/>
      <c r="Q395" s="12"/>
    </row>
    <row r="396" spans="1:17" s="10" customFormat="1" x14ac:dyDescent="0.2">
      <c r="A396" s="120">
        <v>252</v>
      </c>
      <c r="B396" s="418" t="s">
        <v>795</v>
      </c>
      <c r="C396" s="194"/>
      <c r="D396" s="218"/>
      <c r="E396" s="194"/>
      <c r="F396" s="124"/>
      <c r="G396" s="143"/>
      <c r="H396" s="62"/>
      <c r="I396" s="12"/>
      <c r="J396" s="12"/>
      <c r="K396" s="12"/>
      <c r="L396" s="12"/>
      <c r="M396" s="12"/>
      <c r="N396" s="12"/>
      <c r="O396" s="12"/>
      <c r="P396" s="12"/>
      <c r="Q396" s="12"/>
    </row>
    <row r="397" spans="1:17" s="10" customFormat="1" ht="25.5" x14ac:dyDescent="0.2">
      <c r="A397" s="120">
        <v>252</v>
      </c>
      <c r="B397" s="248" t="s">
        <v>796</v>
      </c>
      <c r="C397" s="194" t="s">
        <v>801</v>
      </c>
      <c r="D397" s="218" t="s">
        <v>435</v>
      </c>
      <c r="E397" s="194"/>
      <c r="F397" s="124" t="s">
        <v>31</v>
      </c>
      <c r="G397" s="143"/>
      <c r="H397" s="62"/>
      <c r="I397" s="12"/>
      <c r="J397" s="12"/>
      <c r="K397" s="12"/>
      <c r="L397" s="12"/>
      <c r="M397" s="12"/>
      <c r="N397" s="12"/>
      <c r="O397" s="460"/>
      <c r="P397" s="12"/>
      <c r="Q397" s="12"/>
    </row>
    <row r="398" spans="1:17" s="10" customFormat="1" x14ac:dyDescent="0.2">
      <c r="A398" s="120">
        <v>252</v>
      </c>
      <c r="B398" s="479" t="s">
        <v>797</v>
      </c>
      <c r="C398" s="194"/>
      <c r="D398" s="303"/>
      <c r="E398" s="194"/>
      <c r="F398" s="124"/>
      <c r="G398" s="143"/>
      <c r="H398" s="62"/>
      <c r="I398" s="12"/>
      <c r="J398" s="12"/>
      <c r="K398" s="12"/>
      <c r="L398" s="12"/>
      <c r="M398" s="12"/>
      <c r="N398" s="12"/>
      <c r="O398" s="460"/>
      <c r="P398" s="12"/>
      <c r="Q398" s="12"/>
    </row>
    <row r="399" spans="1:17" s="10" customFormat="1" x14ac:dyDescent="0.2">
      <c r="A399" s="120">
        <v>252</v>
      </c>
      <c r="B399" s="479" t="s">
        <v>798</v>
      </c>
      <c r="C399" s="194" t="s">
        <v>802</v>
      </c>
      <c r="D399" s="303" t="s">
        <v>435</v>
      </c>
      <c r="E399" s="194"/>
      <c r="F399" s="124" t="s">
        <v>31</v>
      </c>
      <c r="G399" s="143"/>
      <c r="H399" s="62"/>
      <c r="I399" s="12"/>
      <c r="J399" s="12"/>
      <c r="K399" s="12"/>
      <c r="L399" s="12"/>
      <c r="M399" s="12"/>
      <c r="N399" s="12"/>
      <c r="O399" s="460"/>
      <c r="P399" s="12"/>
      <c r="Q399" s="12"/>
    </row>
    <row r="400" spans="1:17" s="10" customFormat="1" x14ac:dyDescent="0.2">
      <c r="A400" s="120">
        <v>252</v>
      </c>
      <c r="B400" s="482" t="s">
        <v>799</v>
      </c>
      <c r="C400" s="194"/>
      <c r="D400" s="303"/>
      <c r="E400" s="194"/>
      <c r="F400" s="124"/>
      <c r="G400" s="143"/>
      <c r="H400" s="62"/>
      <c r="I400" s="12"/>
      <c r="J400" s="12"/>
      <c r="K400" s="12"/>
      <c r="L400" s="12"/>
      <c r="M400" s="12"/>
      <c r="N400" s="12"/>
      <c r="O400" s="460"/>
      <c r="P400" s="12"/>
      <c r="Q400" s="12"/>
    </row>
    <row r="401" spans="1:17" s="10" customFormat="1" x14ac:dyDescent="0.2">
      <c r="A401" s="120">
        <v>252</v>
      </c>
      <c r="B401" s="479" t="s">
        <v>771</v>
      </c>
      <c r="C401" s="194"/>
      <c r="D401" s="303" t="s">
        <v>439</v>
      </c>
      <c r="E401" s="194"/>
      <c r="F401" s="124" t="s">
        <v>30</v>
      </c>
      <c r="G401" s="143"/>
      <c r="H401" s="62"/>
      <c r="I401" s="12"/>
      <c r="J401" s="12"/>
      <c r="K401" s="12"/>
      <c r="L401" s="12"/>
      <c r="M401" s="12"/>
      <c r="N401" s="12"/>
      <c r="O401" s="460"/>
      <c r="P401" s="12"/>
      <c r="Q401" s="12"/>
    </row>
    <row r="402" spans="1:17" s="10" customFormat="1" x14ac:dyDescent="0.2">
      <c r="A402" s="120">
        <v>252</v>
      </c>
      <c r="B402" s="483" t="s">
        <v>772</v>
      </c>
      <c r="C402" s="194" t="s">
        <v>783</v>
      </c>
      <c r="D402" s="303" t="s">
        <v>439</v>
      </c>
      <c r="E402" s="194"/>
      <c r="F402" s="124" t="s">
        <v>31</v>
      </c>
      <c r="G402" s="143"/>
      <c r="H402" s="62"/>
      <c r="I402" s="12"/>
      <c r="J402" s="12"/>
      <c r="K402" s="12"/>
      <c r="L402" s="12"/>
      <c r="M402" s="12"/>
      <c r="N402" s="12"/>
      <c r="O402" s="460"/>
      <c r="P402" s="12"/>
      <c r="Q402" s="12"/>
    </row>
    <row r="403" spans="1:17" s="10" customFormat="1" x14ac:dyDescent="0.2">
      <c r="A403" s="120">
        <v>252</v>
      </c>
      <c r="B403" s="174" t="s">
        <v>773</v>
      </c>
      <c r="C403" s="194"/>
      <c r="D403" s="194" t="s">
        <v>661</v>
      </c>
      <c r="E403" s="194"/>
      <c r="F403" s="124">
        <v>50</v>
      </c>
      <c r="G403" s="143"/>
      <c r="H403" s="62"/>
      <c r="I403" s="12"/>
      <c r="J403" s="12"/>
      <c r="K403" s="12"/>
      <c r="L403" s="12"/>
      <c r="M403" s="12"/>
      <c r="N403" s="12"/>
      <c r="O403" s="12"/>
      <c r="P403" s="12"/>
      <c r="Q403" s="12"/>
    </row>
    <row r="404" spans="1:17" s="10" customFormat="1" x14ac:dyDescent="0.2">
      <c r="A404" s="120">
        <v>252</v>
      </c>
      <c r="B404" s="174" t="s">
        <v>773</v>
      </c>
      <c r="C404" s="194"/>
      <c r="D404" s="194" t="s">
        <v>661</v>
      </c>
      <c r="E404" s="194"/>
      <c r="F404" s="124">
        <v>50</v>
      </c>
      <c r="G404" s="143"/>
      <c r="H404" s="62"/>
      <c r="I404" s="12"/>
      <c r="J404" s="12"/>
      <c r="K404" s="12"/>
      <c r="L404" s="12"/>
      <c r="M404" s="12"/>
      <c r="N404" s="12"/>
      <c r="O404" s="12"/>
      <c r="P404" s="12"/>
      <c r="Q404" s="12"/>
    </row>
    <row r="405" spans="1:17" s="10" customFormat="1" x14ac:dyDescent="0.2">
      <c r="A405" s="120">
        <v>252</v>
      </c>
      <c r="B405" s="174" t="s">
        <v>774</v>
      </c>
      <c r="C405" s="194"/>
      <c r="D405" s="194" t="s">
        <v>435</v>
      </c>
      <c r="E405" s="194"/>
      <c r="F405" s="124">
        <v>1</v>
      </c>
      <c r="G405" s="143"/>
      <c r="H405" s="62"/>
      <c r="I405" s="12"/>
      <c r="J405" s="12"/>
      <c r="K405" s="12"/>
      <c r="L405" s="12"/>
      <c r="M405" s="12"/>
      <c r="N405" s="12"/>
      <c r="O405" s="12"/>
      <c r="P405" s="12"/>
      <c r="Q405" s="12"/>
    </row>
    <row r="406" spans="1:17" s="10" customFormat="1" x14ac:dyDescent="0.2">
      <c r="A406" s="120">
        <v>252</v>
      </c>
      <c r="B406" s="248" t="s">
        <v>775</v>
      </c>
      <c r="C406" s="304"/>
      <c r="D406" s="300" t="s">
        <v>15</v>
      </c>
      <c r="E406" s="194"/>
      <c r="F406" s="304">
        <v>8</v>
      </c>
      <c r="G406" s="143"/>
      <c r="H406" s="62"/>
      <c r="I406" s="12"/>
      <c r="J406" s="12"/>
      <c r="K406" s="12"/>
      <c r="L406" s="12"/>
      <c r="M406" s="12"/>
      <c r="N406" s="12"/>
      <c r="O406" s="12"/>
      <c r="P406" s="12"/>
      <c r="Q406" s="12"/>
    </row>
    <row r="407" spans="1:17" s="10" customFormat="1" x14ac:dyDescent="0.2">
      <c r="A407" s="120">
        <v>252</v>
      </c>
      <c r="B407" s="248" t="s">
        <v>776</v>
      </c>
      <c r="C407" s="304"/>
      <c r="D407" s="300" t="s">
        <v>439</v>
      </c>
      <c r="E407" s="194"/>
      <c r="F407" s="304">
        <v>2</v>
      </c>
      <c r="G407" s="143"/>
      <c r="H407" s="62"/>
      <c r="I407" s="12"/>
      <c r="J407" s="12"/>
      <c r="K407" s="12"/>
      <c r="L407" s="12"/>
      <c r="M407" s="12"/>
      <c r="N407" s="12"/>
      <c r="O407" s="12"/>
      <c r="P407" s="12"/>
      <c r="Q407" s="12"/>
    </row>
    <row r="408" spans="1:17" s="10" customFormat="1" x14ac:dyDescent="0.2">
      <c r="A408" s="120">
        <v>252</v>
      </c>
      <c r="B408" s="248" t="s">
        <v>777</v>
      </c>
      <c r="C408" s="304"/>
      <c r="D408" s="300" t="s">
        <v>435</v>
      </c>
      <c r="E408" s="194"/>
      <c r="F408" s="304" t="s">
        <v>30</v>
      </c>
      <c r="G408" s="143"/>
      <c r="H408" s="62"/>
      <c r="I408" s="12"/>
      <c r="J408" s="12"/>
      <c r="K408" s="12"/>
      <c r="L408" s="12"/>
      <c r="M408" s="12"/>
      <c r="N408" s="12"/>
      <c r="O408" s="12"/>
      <c r="P408" s="12"/>
      <c r="Q408" s="12"/>
    </row>
    <row r="409" spans="1:17" s="10" customFormat="1" ht="25.5" x14ac:dyDescent="0.2">
      <c r="A409" s="120">
        <v>252</v>
      </c>
      <c r="B409" s="248" t="s">
        <v>778</v>
      </c>
      <c r="C409" s="304"/>
      <c r="D409" s="300" t="s">
        <v>435</v>
      </c>
      <c r="E409" s="194"/>
      <c r="F409" s="304" t="s">
        <v>30</v>
      </c>
      <c r="G409" s="143"/>
      <c r="H409" s="62"/>
      <c r="I409" s="12"/>
      <c r="J409" s="12"/>
      <c r="K409" s="12"/>
      <c r="L409" s="12"/>
      <c r="M409" s="12"/>
      <c r="N409" s="12"/>
      <c r="O409" s="12"/>
      <c r="P409" s="12"/>
      <c r="Q409" s="12"/>
    </row>
    <row r="410" spans="1:17" s="10" customFormat="1" x14ac:dyDescent="0.2">
      <c r="A410" s="120">
        <v>252</v>
      </c>
      <c r="B410" s="248" t="s">
        <v>800</v>
      </c>
      <c r="C410" s="304"/>
      <c r="D410" s="300" t="s">
        <v>435</v>
      </c>
      <c r="E410" s="194"/>
      <c r="F410" s="304" t="s">
        <v>30</v>
      </c>
      <c r="G410" s="143"/>
      <c r="H410" s="62"/>
      <c r="I410" s="12"/>
      <c r="J410" s="12"/>
      <c r="K410" s="12"/>
      <c r="L410" s="12"/>
      <c r="M410" s="12"/>
      <c r="N410" s="12"/>
      <c r="O410" s="12"/>
      <c r="P410" s="12"/>
      <c r="Q410" s="12"/>
    </row>
    <row r="411" spans="1:17" s="10" customFormat="1" x14ac:dyDescent="0.2">
      <c r="A411" s="120">
        <v>252</v>
      </c>
      <c r="B411" s="248" t="s">
        <v>780</v>
      </c>
      <c r="C411" s="304"/>
      <c r="D411" s="300" t="s">
        <v>435</v>
      </c>
      <c r="E411" s="194"/>
      <c r="F411" s="304" t="s">
        <v>30</v>
      </c>
      <c r="G411" s="143"/>
      <c r="H411" s="62"/>
      <c r="I411" s="12"/>
      <c r="J411" s="12"/>
      <c r="K411" s="12"/>
      <c r="L411" s="12"/>
      <c r="M411" s="12"/>
      <c r="N411" s="12"/>
      <c r="O411" s="12"/>
      <c r="P411" s="12"/>
      <c r="Q411" s="12"/>
    </row>
    <row r="412" spans="1:17" s="10" customFormat="1" x14ac:dyDescent="0.2">
      <c r="A412" s="120">
        <v>252</v>
      </c>
      <c r="B412" s="300"/>
      <c r="C412" s="304"/>
      <c r="D412" s="300"/>
      <c r="E412" s="194"/>
      <c r="F412" s="304"/>
      <c r="G412" s="143"/>
      <c r="H412" s="62"/>
      <c r="I412" s="12"/>
      <c r="J412" s="12"/>
      <c r="K412" s="12"/>
      <c r="L412" s="12"/>
      <c r="M412" s="12"/>
      <c r="N412" s="12"/>
      <c r="O412" s="12"/>
      <c r="P412" s="12"/>
      <c r="Q412" s="12"/>
    </row>
    <row r="413" spans="1:17" s="10" customFormat="1" x14ac:dyDescent="0.2">
      <c r="A413" s="120">
        <v>252</v>
      </c>
      <c r="B413" s="476" t="s">
        <v>803</v>
      </c>
      <c r="C413" s="304"/>
      <c r="D413" s="300"/>
      <c r="E413" s="194"/>
      <c r="F413" s="304"/>
      <c r="G413" s="143"/>
      <c r="H413" s="62"/>
      <c r="I413" s="12"/>
      <c r="J413" s="12"/>
      <c r="K413" s="12"/>
      <c r="L413" s="12"/>
      <c r="M413" s="12"/>
      <c r="N413" s="12"/>
      <c r="O413" s="12"/>
      <c r="P413" s="12"/>
      <c r="Q413" s="12"/>
    </row>
    <row r="414" spans="1:17" s="10" customFormat="1" ht="25.5" x14ac:dyDescent="0.2">
      <c r="A414" s="120">
        <v>252</v>
      </c>
      <c r="B414" s="248" t="s">
        <v>1336</v>
      </c>
      <c r="C414" s="304" t="s">
        <v>811</v>
      </c>
      <c r="D414" s="300" t="s">
        <v>435</v>
      </c>
      <c r="E414" s="194"/>
      <c r="F414" s="304" t="s">
        <v>30</v>
      </c>
      <c r="G414" s="143"/>
      <c r="H414" s="62"/>
      <c r="I414" s="12"/>
      <c r="J414" s="12"/>
      <c r="K414" s="12"/>
      <c r="L414" s="12"/>
      <c r="M414" s="12"/>
      <c r="N414" s="12"/>
      <c r="O414" s="460"/>
      <c r="P414" s="12"/>
      <c r="Q414" s="12"/>
    </row>
    <row r="415" spans="1:17" s="10" customFormat="1" x14ac:dyDescent="0.2">
      <c r="A415" s="120">
        <v>252</v>
      </c>
      <c r="B415" s="248" t="s">
        <v>804</v>
      </c>
      <c r="C415" s="304"/>
      <c r="D415" s="300"/>
      <c r="E415" s="194"/>
      <c r="F415" s="304"/>
      <c r="G415" s="143"/>
      <c r="H415" s="62"/>
      <c r="I415" s="12"/>
      <c r="J415" s="12"/>
      <c r="K415" s="12"/>
      <c r="L415" s="12"/>
      <c r="M415" s="12"/>
      <c r="N415" s="12"/>
      <c r="O415" s="460"/>
      <c r="P415" s="12"/>
      <c r="Q415" s="12"/>
    </row>
    <row r="416" spans="1:17" s="10" customFormat="1" x14ac:dyDescent="0.2">
      <c r="A416" s="120">
        <v>252</v>
      </c>
      <c r="B416" s="248" t="s">
        <v>805</v>
      </c>
      <c r="C416" s="304"/>
      <c r="D416" s="300"/>
      <c r="E416" s="194"/>
      <c r="F416" s="304"/>
      <c r="G416" s="143"/>
      <c r="H416" s="62"/>
      <c r="I416" s="12"/>
      <c r="J416" s="12"/>
      <c r="K416" s="12"/>
      <c r="L416" s="12"/>
      <c r="M416" s="12"/>
      <c r="N416" s="12"/>
      <c r="O416" s="460"/>
      <c r="P416" s="12"/>
      <c r="Q416" s="12"/>
    </row>
    <row r="417" spans="1:17" s="10" customFormat="1" x14ac:dyDescent="0.2">
      <c r="A417" s="120">
        <v>252</v>
      </c>
      <c r="B417" s="248" t="s">
        <v>753</v>
      </c>
      <c r="C417" s="304" t="s">
        <v>812</v>
      </c>
      <c r="D417" s="300" t="s">
        <v>435</v>
      </c>
      <c r="E417" s="194"/>
      <c r="F417" s="304" t="s">
        <v>31</v>
      </c>
      <c r="G417" s="143"/>
      <c r="H417" s="62"/>
      <c r="I417" s="12"/>
      <c r="J417" s="12"/>
      <c r="K417" s="12"/>
      <c r="L417" s="12"/>
      <c r="M417" s="12"/>
      <c r="N417" s="12"/>
      <c r="O417" s="460"/>
      <c r="P417" s="12"/>
      <c r="Q417" s="12"/>
    </row>
    <row r="418" spans="1:17" s="10" customFormat="1" x14ac:dyDescent="0.2">
      <c r="A418" s="120">
        <v>252</v>
      </c>
      <c r="B418" s="248" t="s">
        <v>753</v>
      </c>
      <c r="C418" s="304" t="s">
        <v>1337</v>
      </c>
      <c r="D418" s="300" t="s">
        <v>435</v>
      </c>
      <c r="E418" s="194"/>
      <c r="F418" s="304" t="s">
        <v>30</v>
      </c>
      <c r="G418" s="143"/>
      <c r="H418" s="62"/>
      <c r="I418" s="12"/>
      <c r="J418" s="12"/>
      <c r="K418" s="12"/>
      <c r="L418" s="12"/>
      <c r="M418" s="12"/>
      <c r="N418" s="12"/>
      <c r="O418" s="460"/>
      <c r="P418" s="12"/>
      <c r="Q418" s="12"/>
    </row>
    <row r="419" spans="1:17" s="10" customFormat="1" x14ac:dyDescent="0.2">
      <c r="A419" s="120">
        <v>252</v>
      </c>
      <c r="B419" s="248" t="s">
        <v>806</v>
      </c>
      <c r="C419" s="304" t="s">
        <v>813</v>
      </c>
      <c r="D419" s="300" t="s">
        <v>439</v>
      </c>
      <c r="E419" s="194"/>
      <c r="F419" s="304" t="s">
        <v>31</v>
      </c>
      <c r="G419" s="143"/>
      <c r="H419" s="62"/>
      <c r="I419" s="12"/>
      <c r="J419" s="12"/>
      <c r="K419" s="12"/>
      <c r="L419" s="12"/>
      <c r="M419" s="12"/>
      <c r="N419" s="12"/>
      <c r="O419" s="460"/>
      <c r="P419" s="12"/>
      <c r="Q419" s="12"/>
    </row>
    <row r="420" spans="1:17" s="10" customFormat="1" x14ac:dyDescent="0.2">
      <c r="A420" s="120">
        <v>252</v>
      </c>
      <c r="B420" s="248" t="s">
        <v>773</v>
      </c>
      <c r="C420" s="304"/>
      <c r="D420" s="300" t="s">
        <v>661</v>
      </c>
      <c r="E420" s="194"/>
      <c r="F420" s="304">
        <v>20</v>
      </c>
      <c r="G420" s="143"/>
      <c r="H420" s="62"/>
      <c r="I420" s="12"/>
      <c r="J420" s="12"/>
      <c r="K420" s="12"/>
      <c r="L420" s="12"/>
      <c r="M420" s="12"/>
      <c r="N420" s="12"/>
      <c r="O420" s="12"/>
      <c r="P420" s="12"/>
      <c r="Q420" s="12"/>
    </row>
    <row r="421" spans="1:17" s="10" customFormat="1" x14ac:dyDescent="0.2">
      <c r="A421" s="120">
        <v>252</v>
      </c>
      <c r="B421" s="248" t="s">
        <v>773</v>
      </c>
      <c r="C421" s="304"/>
      <c r="D421" s="300" t="s">
        <v>661</v>
      </c>
      <c r="E421" s="194"/>
      <c r="F421" s="304">
        <v>4</v>
      </c>
      <c r="G421" s="143"/>
      <c r="H421" s="62"/>
      <c r="I421" s="12"/>
      <c r="J421" s="12"/>
      <c r="K421" s="12"/>
      <c r="L421" s="12"/>
      <c r="M421" s="12"/>
      <c r="N421" s="12"/>
      <c r="O421" s="12"/>
      <c r="P421" s="12"/>
      <c r="Q421" s="12"/>
    </row>
    <row r="422" spans="1:17" s="10" customFormat="1" x14ac:dyDescent="0.2">
      <c r="A422" s="120">
        <v>252</v>
      </c>
      <c r="B422" s="248" t="s">
        <v>773</v>
      </c>
      <c r="C422" s="304"/>
      <c r="D422" s="300" t="s">
        <v>661</v>
      </c>
      <c r="E422" s="194"/>
      <c r="F422" s="304">
        <v>18</v>
      </c>
      <c r="G422" s="143"/>
      <c r="H422" s="62"/>
      <c r="I422" s="12"/>
      <c r="J422" s="12"/>
      <c r="K422" s="12"/>
      <c r="L422" s="12"/>
      <c r="M422" s="12"/>
      <c r="N422" s="12"/>
      <c r="O422" s="12"/>
      <c r="P422" s="12"/>
      <c r="Q422" s="12"/>
    </row>
    <row r="423" spans="1:17" s="10" customFormat="1" x14ac:dyDescent="0.2">
      <c r="A423" s="120">
        <v>252</v>
      </c>
      <c r="B423" s="248" t="s">
        <v>774</v>
      </c>
      <c r="C423" s="304"/>
      <c r="D423" s="300" t="s">
        <v>435</v>
      </c>
      <c r="E423" s="194"/>
      <c r="F423" s="304">
        <v>1</v>
      </c>
      <c r="G423" s="143"/>
      <c r="H423" s="62"/>
      <c r="I423" s="12"/>
      <c r="J423" s="12"/>
      <c r="K423" s="12"/>
      <c r="L423" s="12"/>
      <c r="M423" s="12"/>
      <c r="N423" s="12"/>
      <c r="O423" s="12"/>
      <c r="P423" s="12"/>
      <c r="Q423" s="12"/>
    </row>
    <row r="424" spans="1:17" s="10" customFormat="1" x14ac:dyDescent="0.2">
      <c r="A424" s="120">
        <v>252</v>
      </c>
      <c r="B424" s="248" t="s">
        <v>775</v>
      </c>
      <c r="C424" s="304"/>
      <c r="D424" s="300" t="s">
        <v>15</v>
      </c>
      <c r="E424" s="194"/>
      <c r="F424" s="304">
        <v>44</v>
      </c>
      <c r="G424" s="143"/>
      <c r="H424" s="62"/>
      <c r="I424" s="12"/>
      <c r="J424" s="12"/>
      <c r="K424" s="12"/>
      <c r="L424" s="12"/>
      <c r="M424" s="12"/>
      <c r="N424" s="12"/>
      <c r="O424" s="12"/>
      <c r="P424" s="12"/>
      <c r="Q424" s="12"/>
    </row>
    <row r="425" spans="1:17" s="10" customFormat="1" x14ac:dyDescent="0.2">
      <c r="A425" s="120">
        <v>252</v>
      </c>
      <c r="B425" s="248" t="s">
        <v>776</v>
      </c>
      <c r="C425" s="304"/>
      <c r="D425" s="300" t="s">
        <v>439</v>
      </c>
      <c r="E425" s="194"/>
      <c r="F425" s="304">
        <v>2</v>
      </c>
      <c r="G425" s="143"/>
      <c r="H425" s="62"/>
      <c r="I425" s="12"/>
      <c r="J425" s="12"/>
      <c r="K425" s="12"/>
      <c r="L425" s="12"/>
      <c r="M425" s="12"/>
      <c r="N425" s="12"/>
      <c r="O425" s="12"/>
      <c r="P425" s="12"/>
      <c r="Q425" s="12"/>
    </row>
    <row r="426" spans="1:17" s="10" customFormat="1" x14ac:dyDescent="0.2">
      <c r="A426" s="120">
        <v>252</v>
      </c>
      <c r="B426" s="248" t="s">
        <v>777</v>
      </c>
      <c r="C426" s="304"/>
      <c r="D426" s="300" t="s">
        <v>435</v>
      </c>
      <c r="E426" s="194"/>
      <c r="F426" s="304" t="s">
        <v>30</v>
      </c>
      <c r="G426" s="143"/>
      <c r="H426" s="62"/>
      <c r="I426" s="12"/>
      <c r="J426" s="12"/>
      <c r="K426" s="12"/>
      <c r="L426" s="12"/>
      <c r="M426" s="12"/>
      <c r="N426" s="12"/>
      <c r="O426" s="12"/>
      <c r="P426" s="12"/>
      <c r="Q426" s="12"/>
    </row>
    <row r="427" spans="1:17" s="10" customFormat="1" ht="25.5" x14ac:dyDescent="0.2">
      <c r="A427" s="120">
        <v>252</v>
      </c>
      <c r="B427" s="479" t="s">
        <v>807</v>
      </c>
      <c r="C427" s="194"/>
      <c r="D427" s="303" t="s">
        <v>435</v>
      </c>
      <c r="E427" s="194"/>
      <c r="F427" s="304" t="s">
        <v>30</v>
      </c>
      <c r="G427" s="143"/>
      <c r="H427" s="62"/>
      <c r="I427" s="12"/>
      <c r="J427" s="12"/>
      <c r="K427" s="12"/>
      <c r="L427" s="12"/>
      <c r="M427" s="12"/>
      <c r="N427" s="12"/>
      <c r="O427" s="12"/>
      <c r="P427" s="12"/>
      <c r="Q427" s="12"/>
    </row>
    <row r="428" spans="1:17" s="10" customFormat="1" x14ac:dyDescent="0.2">
      <c r="A428" s="120">
        <v>252</v>
      </c>
      <c r="B428" s="479" t="s">
        <v>808</v>
      </c>
      <c r="C428" s="194"/>
      <c r="D428" s="303" t="s">
        <v>435</v>
      </c>
      <c r="E428" s="194"/>
      <c r="F428" s="304" t="s">
        <v>30</v>
      </c>
      <c r="G428" s="143"/>
      <c r="H428" s="62"/>
      <c r="I428" s="12"/>
      <c r="J428" s="12"/>
      <c r="K428" s="12"/>
      <c r="L428" s="12"/>
      <c r="M428" s="12"/>
      <c r="N428" s="12"/>
      <c r="O428" s="12"/>
      <c r="P428" s="12"/>
      <c r="Q428" s="12"/>
    </row>
    <row r="429" spans="1:17" s="10" customFormat="1" x14ac:dyDescent="0.2">
      <c r="A429" s="120">
        <v>252</v>
      </c>
      <c r="B429" s="479" t="s">
        <v>780</v>
      </c>
      <c r="C429" s="194"/>
      <c r="D429" s="303" t="s">
        <v>435</v>
      </c>
      <c r="E429" s="194"/>
      <c r="F429" s="304" t="s">
        <v>30</v>
      </c>
      <c r="G429" s="143"/>
      <c r="H429" s="62"/>
      <c r="I429" s="12"/>
      <c r="J429" s="12"/>
      <c r="K429" s="12"/>
      <c r="L429" s="12"/>
      <c r="M429" s="12"/>
      <c r="N429" s="12"/>
      <c r="O429" s="12"/>
      <c r="P429" s="12"/>
      <c r="Q429" s="12"/>
    </row>
    <row r="430" spans="1:17" s="10" customFormat="1" x14ac:dyDescent="0.2">
      <c r="A430" s="120">
        <v>252</v>
      </c>
      <c r="B430" s="479" t="s">
        <v>809</v>
      </c>
      <c r="C430" s="194"/>
      <c r="D430" s="303" t="s">
        <v>661</v>
      </c>
      <c r="E430" s="194"/>
      <c r="F430" s="304">
        <v>65</v>
      </c>
      <c r="G430" s="143"/>
      <c r="H430" s="62"/>
      <c r="I430" s="12"/>
      <c r="J430" s="12"/>
      <c r="K430" s="12"/>
      <c r="L430" s="12"/>
      <c r="M430" s="12"/>
      <c r="N430" s="12"/>
      <c r="O430" s="12"/>
      <c r="P430" s="12"/>
      <c r="Q430" s="12"/>
    </row>
    <row r="431" spans="1:17" s="10" customFormat="1" x14ac:dyDescent="0.2">
      <c r="A431" s="120">
        <v>252</v>
      </c>
      <c r="B431" s="174" t="s">
        <v>809</v>
      </c>
      <c r="C431" s="194"/>
      <c r="D431" s="194" t="s">
        <v>661</v>
      </c>
      <c r="E431" s="194"/>
      <c r="F431" s="124">
        <v>24</v>
      </c>
      <c r="G431" s="143"/>
      <c r="H431" s="62"/>
      <c r="I431" s="12"/>
      <c r="J431" s="12"/>
      <c r="K431" s="12"/>
      <c r="L431" s="12"/>
      <c r="M431" s="12"/>
      <c r="N431" s="12"/>
      <c r="O431" s="12"/>
      <c r="P431" s="12"/>
      <c r="Q431" s="12"/>
    </row>
    <row r="432" spans="1:17" s="10" customFormat="1" ht="15" x14ac:dyDescent="0.2">
      <c r="A432" s="120">
        <v>252</v>
      </c>
      <c r="B432" s="484" t="s">
        <v>810</v>
      </c>
      <c r="C432" s="194"/>
      <c r="D432" s="194" t="s">
        <v>435</v>
      </c>
      <c r="E432" s="194"/>
      <c r="F432" s="124">
        <v>1</v>
      </c>
      <c r="G432" s="143"/>
      <c r="H432" s="62"/>
      <c r="I432" s="12"/>
      <c r="J432" s="12"/>
      <c r="K432" s="12"/>
      <c r="L432" s="12"/>
      <c r="M432" s="12"/>
      <c r="N432" s="12"/>
      <c r="O432" s="12"/>
      <c r="P432" s="12"/>
      <c r="Q432" s="12"/>
    </row>
    <row r="433" spans="1:18" s="10" customFormat="1" ht="15" x14ac:dyDescent="0.2">
      <c r="A433" s="120"/>
      <c r="B433" s="484" t="s">
        <v>1492</v>
      </c>
      <c r="C433" s="194"/>
      <c r="D433" s="194" t="s">
        <v>435</v>
      </c>
      <c r="E433" s="194"/>
      <c r="F433" s="124">
        <v>1</v>
      </c>
      <c r="G433" s="143"/>
      <c r="H433" s="62"/>
      <c r="I433" s="12"/>
      <c r="J433" s="12"/>
      <c r="K433" s="12"/>
      <c r="L433" s="12"/>
      <c r="M433" s="12"/>
      <c r="N433" s="12"/>
      <c r="O433" s="12"/>
      <c r="P433" s="12"/>
      <c r="Q433" s="12"/>
    </row>
    <row r="434" spans="1:18" s="10" customFormat="1" ht="15" x14ac:dyDescent="0.2">
      <c r="A434" s="120"/>
      <c r="B434" s="484"/>
      <c r="C434" s="194"/>
      <c r="D434" s="194"/>
      <c r="E434" s="194"/>
      <c r="F434" s="124"/>
      <c r="G434" s="143"/>
      <c r="H434" s="62"/>
      <c r="I434" s="12"/>
      <c r="J434" s="12"/>
      <c r="K434" s="12"/>
      <c r="L434" s="12"/>
      <c r="M434" s="12"/>
      <c r="N434" s="12"/>
      <c r="O434" s="12"/>
      <c r="P434" s="12"/>
      <c r="Q434" s="12"/>
    </row>
    <row r="435" spans="1:18" s="11" customFormat="1" x14ac:dyDescent="0.2">
      <c r="A435" s="16"/>
      <c r="B435" s="24"/>
      <c r="C435" s="24"/>
      <c r="D435" s="21"/>
      <c r="E435" s="21"/>
      <c r="F435" s="18"/>
      <c r="G435" s="12"/>
      <c r="H435" s="19"/>
      <c r="I435" s="12"/>
      <c r="J435" s="12"/>
      <c r="K435" s="12"/>
      <c r="L435" s="12">
        <f>SUM(I435:K435)</f>
        <v>0</v>
      </c>
      <c r="M435" s="12">
        <f>ROUND(F435*G435,2)</f>
        <v>0</v>
      </c>
      <c r="N435" s="12">
        <f>ROUND(F435*I435,2)</f>
        <v>0</v>
      </c>
      <c r="O435" s="12">
        <f>ROUND(F435*J435,2)</f>
        <v>0</v>
      </c>
      <c r="P435" s="12">
        <f>ROUND(F435*K435,2)</f>
        <v>0</v>
      </c>
      <c r="Q435" s="12">
        <f>ROUND(((N435+O435)+P435),2)</f>
        <v>0</v>
      </c>
    </row>
    <row r="436" spans="1:18" s="2" customFormat="1" x14ac:dyDescent="0.2">
      <c r="A436" s="25"/>
      <c r="B436" s="34"/>
      <c r="C436" s="34"/>
      <c r="D436" s="24" t="s">
        <v>7</v>
      </c>
      <c r="E436" s="35"/>
      <c r="F436" s="36"/>
      <c r="G436" s="36"/>
      <c r="H436" s="36"/>
      <c r="I436" s="37"/>
      <c r="J436" s="36"/>
      <c r="K436" s="37"/>
      <c r="L436" s="37"/>
      <c r="M436" s="38">
        <f>SUM(M9:M435)</f>
        <v>0</v>
      </c>
      <c r="N436" s="38">
        <f>SUM(N9:N435)</f>
        <v>0</v>
      </c>
      <c r="O436" s="38">
        <f>SUM(O9:O435)</f>
        <v>0</v>
      </c>
      <c r="P436" s="38">
        <f>SUM(P9:P435)</f>
        <v>0</v>
      </c>
      <c r="Q436" s="38">
        <f>SUM(Q9:Q435)</f>
        <v>0</v>
      </c>
      <c r="R436" s="1"/>
    </row>
    <row r="437" spans="1:18" s="10" customFormat="1" x14ac:dyDescent="0.2">
      <c r="A437" s="13"/>
      <c r="B437" s="39"/>
      <c r="C437" s="39"/>
      <c r="D437" s="14"/>
      <c r="E437" s="47"/>
      <c r="F437" s="15"/>
      <c r="G437" s="53"/>
      <c r="H437" s="54"/>
      <c r="I437" s="54"/>
      <c r="J437" s="53"/>
      <c r="K437" s="54"/>
      <c r="L437" s="55" t="s">
        <v>13</v>
      </c>
      <c r="M437" s="52"/>
      <c r="N437" s="52">
        <v>0.21</v>
      </c>
      <c r="O437" s="57"/>
      <c r="P437" s="58"/>
      <c r="Q437" s="59"/>
    </row>
    <row r="438" spans="1:18" s="10" customFormat="1" x14ac:dyDescent="0.2">
      <c r="A438" s="13"/>
      <c r="B438" s="39"/>
      <c r="C438" s="39"/>
      <c r="D438" s="14"/>
      <c r="E438" s="47"/>
      <c r="F438" s="15"/>
      <c r="G438" s="53"/>
      <c r="H438" s="54"/>
      <c r="I438" s="54"/>
      <c r="J438" s="53"/>
      <c r="K438" s="54"/>
      <c r="L438" s="55" t="s">
        <v>14</v>
      </c>
      <c r="M438" s="56"/>
      <c r="N438" s="57"/>
      <c r="O438" s="57"/>
      <c r="P438" s="58"/>
      <c r="Q438" s="59"/>
    </row>
    <row r="439" spans="1:18" ht="15.75" customHeight="1" x14ac:dyDescent="0.2">
      <c r="N439" s="1"/>
    </row>
    <row r="440" spans="1:18" ht="15.75" customHeight="1" x14ac:dyDescent="0.2"/>
    <row r="441" spans="1:18" ht="15.75" customHeight="1" x14ac:dyDescent="0.2"/>
    <row r="442" spans="1:18" ht="15.75" customHeight="1" x14ac:dyDescent="0.2"/>
    <row r="443" spans="1:18" ht="15.75" customHeight="1" x14ac:dyDescent="0.2"/>
  </sheetData>
  <mergeCells count="7">
    <mergeCell ref="M6:Q6"/>
    <mergeCell ref="A6:A7"/>
    <mergeCell ref="D6:D7"/>
    <mergeCell ref="E6:E7"/>
    <mergeCell ref="F6:F7"/>
    <mergeCell ref="G6:L6"/>
    <mergeCell ref="B6:C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Footer>Page &amp;P of &amp;N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U79"/>
  <sheetViews>
    <sheetView view="pageBreakPreview" topLeftCell="A46" zoomScale="85" zoomScaleNormal="100" zoomScaleSheetLayoutView="85" workbookViewId="0">
      <selection activeCell="O19" sqref="O19"/>
    </sheetView>
  </sheetViews>
  <sheetFormatPr defaultColWidth="9.140625" defaultRowHeight="12.75" x14ac:dyDescent="0.2"/>
  <cols>
    <col min="1" max="1" width="3.42578125" style="3" customWidth="1"/>
    <col min="2" max="2" width="56.42578125" style="66" customWidth="1"/>
    <col min="3" max="3" width="15.28515625" style="66" customWidth="1"/>
    <col min="4" max="4" width="6.140625" style="1" customWidth="1"/>
    <col min="5" max="5" width="6.28515625" style="1" customWidth="1"/>
    <col min="6" max="6" width="7.42578125" style="1" customWidth="1"/>
    <col min="7" max="8" width="9.42578125" style="1" customWidth="1"/>
    <col min="9" max="9" width="8.42578125" style="1" customWidth="1"/>
    <col min="10" max="10" width="9.28515625" style="1" bestFit="1" customWidth="1"/>
    <col min="11" max="11" width="9.42578125" style="1" customWidth="1"/>
    <col min="12" max="12" width="10.140625" style="1" customWidth="1"/>
    <col min="13" max="13" width="9.42578125" style="1" customWidth="1"/>
    <col min="14" max="14" width="9.7109375" style="4" customWidth="1"/>
    <col min="15" max="15" width="9.28515625" style="1" customWidth="1"/>
    <col min="16" max="16" width="8.7109375" style="1" customWidth="1"/>
    <col min="17" max="17" width="10.28515625" style="1" customWidth="1"/>
    <col min="18" max="16384" width="9.140625" style="1"/>
  </cols>
  <sheetData>
    <row r="1" spans="1:21" x14ac:dyDescent="0.2">
      <c r="A1" s="160" t="s">
        <v>418</v>
      </c>
      <c r="F1" s="4"/>
      <c r="M1" s="4"/>
      <c r="N1" s="1"/>
    </row>
    <row r="2" spans="1:21" x14ac:dyDescent="0.2">
      <c r="A2" s="160" t="e">
        <f>'7.7'!A2</f>
        <v>#REF!</v>
      </c>
      <c r="B2" s="67"/>
      <c r="C2" s="67"/>
      <c r="D2" s="6"/>
      <c r="E2" s="6"/>
      <c r="F2" s="6"/>
      <c r="G2" s="6"/>
      <c r="I2" s="5"/>
      <c r="J2" s="5"/>
      <c r="K2" s="5"/>
      <c r="L2" s="5"/>
    </row>
    <row r="3" spans="1:21" x14ac:dyDescent="0.2">
      <c r="B3" s="67"/>
      <c r="C3" s="67"/>
      <c r="D3" s="6"/>
      <c r="E3" s="5" t="s">
        <v>413</v>
      </c>
      <c r="F3" s="6"/>
      <c r="G3" s="6"/>
      <c r="I3" s="5"/>
      <c r="J3" s="5"/>
      <c r="K3" s="5"/>
      <c r="L3" s="5"/>
    </row>
    <row r="4" spans="1:21" x14ac:dyDescent="0.2">
      <c r="B4" s="67"/>
      <c r="C4" s="67"/>
      <c r="D4" s="6"/>
      <c r="E4" s="5" t="e">
        <f>#REF!</f>
        <v>#REF!</v>
      </c>
      <c r="F4" s="6"/>
      <c r="G4" s="6"/>
      <c r="H4" s="5"/>
      <c r="I4" s="5"/>
      <c r="J4" s="5"/>
      <c r="K4" s="5"/>
      <c r="L4" s="5"/>
    </row>
    <row r="5" spans="1:21" ht="13.5" customHeight="1" x14ac:dyDescent="0.2">
      <c r="B5" s="66" t="s">
        <v>420</v>
      </c>
      <c r="F5" s="4"/>
      <c r="N5" s="1"/>
      <c r="O5" s="7" t="s">
        <v>8</v>
      </c>
      <c r="P5" s="8">
        <f>Q78</f>
        <v>0</v>
      </c>
      <c r="Q5" s="1" t="s">
        <v>86</v>
      </c>
    </row>
    <row r="6" spans="1:21" s="10" customFormat="1" x14ac:dyDescent="0.2">
      <c r="A6" s="668" t="s">
        <v>0</v>
      </c>
      <c r="B6" s="670" t="s">
        <v>18</v>
      </c>
      <c r="C6" s="671"/>
      <c r="D6" s="669" t="s">
        <v>6</v>
      </c>
      <c r="E6" s="669" t="s">
        <v>19</v>
      </c>
      <c r="F6" s="669" t="s">
        <v>20</v>
      </c>
      <c r="G6" s="667" t="s">
        <v>1</v>
      </c>
      <c r="H6" s="667"/>
      <c r="I6" s="667"/>
      <c r="J6" s="667"/>
      <c r="K6" s="667"/>
      <c r="L6" s="667"/>
      <c r="M6" s="667" t="s">
        <v>2</v>
      </c>
      <c r="N6" s="667"/>
      <c r="O6" s="667"/>
      <c r="P6" s="667"/>
      <c r="Q6" s="667"/>
    </row>
    <row r="7" spans="1:21" s="10" customFormat="1" ht="100.5" customHeight="1" x14ac:dyDescent="0.2">
      <c r="A7" s="668"/>
      <c r="B7" s="672"/>
      <c r="C7" s="673"/>
      <c r="D7" s="669"/>
      <c r="E7" s="669"/>
      <c r="F7" s="669"/>
      <c r="G7" s="22" t="s">
        <v>3</v>
      </c>
      <c r="H7" s="22" t="s">
        <v>21</v>
      </c>
      <c r="I7" s="22" t="s">
        <v>22</v>
      </c>
      <c r="J7" s="22" t="s">
        <v>23</v>
      </c>
      <c r="K7" s="22" t="s">
        <v>24</v>
      </c>
      <c r="L7" s="22" t="s">
        <v>25</v>
      </c>
      <c r="M7" s="22" t="s">
        <v>4</v>
      </c>
      <c r="N7" s="22" t="s">
        <v>26</v>
      </c>
      <c r="O7" s="22" t="s">
        <v>23</v>
      </c>
      <c r="P7" s="22" t="s">
        <v>24</v>
      </c>
      <c r="Q7" s="22" t="s">
        <v>27</v>
      </c>
    </row>
    <row r="8" spans="1:21" x14ac:dyDescent="0.2">
      <c r="A8" s="171">
        <v>1</v>
      </c>
      <c r="B8" s="171">
        <v>2</v>
      </c>
      <c r="C8" s="171"/>
      <c r="D8" s="171">
        <v>3</v>
      </c>
      <c r="E8" s="171">
        <v>4</v>
      </c>
      <c r="F8" s="171">
        <v>5</v>
      </c>
      <c r="G8" s="171">
        <v>6</v>
      </c>
      <c r="H8" s="171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9">
        <v>16</v>
      </c>
    </row>
    <row r="9" spans="1:21" s="10" customFormat="1" x14ac:dyDescent="0.2">
      <c r="A9" s="120"/>
      <c r="B9" s="130"/>
      <c r="C9" s="130"/>
      <c r="D9" s="60"/>
      <c r="E9" s="60"/>
      <c r="F9" s="124"/>
      <c r="G9" s="133"/>
      <c r="H9" s="134"/>
      <c r="I9" s="12"/>
      <c r="J9" s="12"/>
      <c r="K9" s="12"/>
      <c r="L9" s="12"/>
      <c r="M9" s="12"/>
      <c r="N9" s="12"/>
      <c r="O9" s="12"/>
      <c r="P9" s="12"/>
      <c r="Q9" s="12"/>
    </row>
    <row r="10" spans="1:21" s="10" customFormat="1" x14ac:dyDescent="0.2">
      <c r="A10" s="120">
        <v>1</v>
      </c>
      <c r="B10" s="358" t="s">
        <v>994</v>
      </c>
      <c r="C10" s="181"/>
      <c r="D10" s="181"/>
      <c r="E10" s="182"/>
      <c r="F10" s="124"/>
      <c r="G10" s="133"/>
      <c r="H10" s="134"/>
      <c r="I10" s="12"/>
      <c r="J10" s="12"/>
      <c r="K10" s="12"/>
      <c r="L10" s="12"/>
      <c r="M10" s="12"/>
      <c r="N10" s="12"/>
      <c r="O10" s="12"/>
      <c r="P10" s="12"/>
      <c r="Q10" s="12"/>
    </row>
    <row r="11" spans="1:21" s="10" customFormat="1" ht="25.5" x14ac:dyDescent="0.2">
      <c r="A11" s="120">
        <v>2</v>
      </c>
      <c r="B11" s="355" t="s">
        <v>995</v>
      </c>
      <c r="C11" s="262">
        <v>110</v>
      </c>
      <c r="D11" s="262" t="s">
        <v>661</v>
      </c>
      <c r="E11" s="192"/>
      <c r="F11" s="262">
        <v>370</v>
      </c>
      <c r="G11" s="143"/>
      <c r="H11" s="62"/>
      <c r="I11" s="12"/>
      <c r="J11" s="12"/>
      <c r="K11" s="12"/>
      <c r="L11" s="12"/>
      <c r="M11" s="12"/>
      <c r="N11" s="12"/>
      <c r="O11" s="12"/>
      <c r="P11" s="12"/>
      <c r="Q11" s="12"/>
      <c r="S11" s="11"/>
      <c r="T11" s="11"/>
      <c r="U11" s="11"/>
    </row>
    <row r="12" spans="1:21" s="10" customFormat="1" ht="25.5" x14ac:dyDescent="0.2">
      <c r="A12" s="120">
        <v>3</v>
      </c>
      <c r="B12" s="355" t="s">
        <v>996</v>
      </c>
      <c r="C12" s="262">
        <v>110</v>
      </c>
      <c r="D12" s="262" t="s">
        <v>661</v>
      </c>
      <c r="E12" s="192"/>
      <c r="F12" s="262">
        <v>30</v>
      </c>
      <c r="G12" s="143"/>
      <c r="H12" s="62"/>
      <c r="I12" s="12"/>
      <c r="J12" s="12"/>
      <c r="K12" s="12"/>
      <c r="L12" s="12"/>
      <c r="M12" s="12"/>
      <c r="N12" s="12"/>
      <c r="O12" s="12"/>
      <c r="P12" s="12"/>
      <c r="Q12" s="12"/>
      <c r="S12" s="11"/>
      <c r="T12" s="11"/>
      <c r="U12" s="11"/>
    </row>
    <row r="13" spans="1:21" s="10" customFormat="1" ht="25.5" x14ac:dyDescent="0.2">
      <c r="A13" s="120">
        <v>4</v>
      </c>
      <c r="B13" s="355" t="s">
        <v>996</v>
      </c>
      <c r="C13" s="262">
        <v>50</v>
      </c>
      <c r="D13" s="262" t="s">
        <v>661</v>
      </c>
      <c r="E13" s="192"/>
      <c r="F13" s="262">
        <v>25</v>
      </c>
      <c r="G13" s="143"/>
      <c r="H13" s="62"/>
      <c r="I13" s="12"/>
      <c r="J13" s="12"/>
      <c r="K13" s="12"/>
      <c r="L13" s="12"/>
      <c r="M13" s="12"/>
      <c r="N13" s="12"/>
      <c r="O13" s="12"/>
      <c r="P13" s="12"/>
      <c r="Q13" s="12"/>
      <c r="S13" s="11"/>
      <c r="T13" s="11"/>
      <c r="U13" s="11"/>
    </row>
    <row r="14" spans="1:21" s="10" customFormat="1" x14ac:dyDescent="0.2">
      <c r="A14" s="120">
        <v>5</v>
      </c>
      <c r="B14" s="355" t="s">
        <v>997</v>
      </c>
      <c r="C14" s="262">
        <v>110</v>
      </c>
      <c r="D14" s="262" t="s">
        <v>999</v>
      </c>
      <c r="E14" s="192"/>
      <c r="F14" s="262">
        <v>22</v>
      </c>
      <c r="G14" s="143"/>
      <c r="H14" s="62"/>
      <c r="I14" s="12"/>
      <c r="J14" s="12"/>
      <c r="K14" s="12"/>
      <c r="L14" s="12"/>
      <c r="M14" s="12"/>
      <c r="N14" s="12"/>
      <c r="O14" s="12"/>
      <c r="P14" s="12"/>
      <c r="Q14" s="12"/>
      <c r="S14" s="11"/>
      <c r="T14" s="11"/>
      <c r="U14" s="11"/>
    </row>
    <row r="15" spans="1:21" s="10" customFormat="1" x14ac:dyDescent="0.2">
      <c r="A15" s="120">
        <v>6</v>
      </c>
      <c r="B15" s="355" t="s">
        <v>997</v>
      </c>
      <c r="C15" s="262" t="s">
        <v>998</v>
      </c>
      <c r="D15" s="262" t="s">
        <v>999</v>
      </c>
      <c r="E15" s="192"/>
      <c r="F15" s="262">
        <v>18</v>
      </c>
      <c r="G15" s="143"/>
      <c r="H15" s="62"/>
      <c r="I15" s="12"/>
      <c r="J15" s="12"/>
      <c r="K15" s="12"/>
      <c r="L15" s="12"/>
      <c r="M15" s="12"/>
      <c r="N15" s="12"/>
      <c r="O15" s="12"/>
      <c r="P15" s="12"/>
      <c r="Q15" s="12"/>
      <c r="S15" s="11"/>
      <c r="T15" s="11"/>
      <c r="U15" s="11"/>
    </row>
    <row r="16" spans="1:21" s="10" customFormat="1" ht="25.5" x14ac:dyDescent="0.2">
      <c r="A16" s="120">
        <v>7</v>
      </c>
      <c r="B16" s="355" t="s">
        <v>1000</v>
      </c>
      <c r="C16" s="262">
        <v>110</v>
      </c>
      <c r="D16" s="262" t="s">
        <v>436</v>
      </c>
      <c r="E16" s="192"/>
      <c r="F16" s="262">
        <v>17</v>
      </c>
      <c r="G16" s="143"/>
      <c r="H16" s="62"/>
      <c r="I16" s="12"/>
      <c r="J16" s="12"/>
      <c r="K16" s="12"/>
      <c r="L16" s="12"/>
      <c r="M16" s="12"/>
      <c r="N16" s="12"/>
      <c r="O16" s="12"/>
      <c r="P16" s="12"/>
      <c r="Q16" s="12"/>
      <c r="S16" s="11"/>
      <c r="T16" s="11"/>
      <c r="U16" s="11"/>
    </row>
    <row r="17" spans="1:21" s="10" customFormat="1" ht="25.5" x14ac:dyDescent="0.2">
      <c r="A17" s="120">
        <v>8</v>
      </c>
      <c r="B17" s="359" t="s">
        <v>1001</v>
      </c>
      <c r="C17" s="262">
        <v>100</v>
      </c>
      <c r="D17" s="262" t="s">
        <v>436</v>
      </c>
      <c r="E17" s="192"/>
      <c r="F17" s="262">
        <v>1</v>
      </c>
      <c r="G17" s="143"/>
      <c r="H17" s="62"/>
      <c r="I17" s="12"/>
      <c r="J17" s="12"/>
      <c r="K17" s="12"/>
      <c r="L17" s="12"/>
      <c r="M17" s="12"/>
      <c r="N17" s="12"/>
      <c r="O17" s="12"/>
      <c r="P17" s="12"/>
      <c r="Q17" s="12"/>
      <c r="S17" s="11"/>
      <c r="T17" s="11"/>
      <c r="U17" s="11"/>
    </row>
    <row r="18" spans="1:21" s="10" customFormat="1" x14ac:dyDescent="0.2">
      <c r="A18" s="120">
        <v>9</v>
      </c>
      <c r="B18" s="359" t="s">
        <v>1002</v>
      </c>
      <c r="C18" s="262">
        <v>110</v>
      </c>
      <c r="D18" s="262"/>
      <c r="E18" s="192"/>
      <c r="F18" s="262">
        <v>4</v>
      </c>
      <c r="G18" s="143"/>
      <c r="H18" s="62"/>
      <c r="I18" s="12"/>
      <c r="J18" s="12"/>
      <c r="K18" s="12"/>
      <c r="L18" s="12"/>
      <c r="M18" s="12"/>
      <c r="N18" s="12"/>
      <c r="O18" s="12"/>
      <c r="P18" s="12"/>
      <c r="Q18" s="12"/>
      <c r="S18" s="11"/>
      <c r="T18" s="11"/>
      <c r="U18" s="11"/>
    </row>
    <row r="19" spans="1:21" s="10" customFormat="1" x14ac:dyDescent="0.2">
      <c r="A19" s="120">
        <v>10</v>
      </c>
      <c r="B19" s="359" t="s">
        <v>1003</v>
      </c>
      <c r="C19" s="262">
        <v>110</v>
      </c>
      <c r="D19" s="262" t="s">
        <v>71</v>
      </c>
      <c r="E19" s="192"/>
      <c r="F19" s="262">
        <v>1</v>
      </c>
      <c r="G19" s="143"/>
      <c r="H19" s="62"/>
      <c r="I19" s="12"/>
      <c r="J19" s="12"/>
      <c r="K19" s="12"/>
      <c r="L19" s="12"/>
      <c r="M19" s="12"/>
      <c r="N19" s="12"/>
      <c r="O19" s="12"/>
      <c r="P19" s="12"/>
      <c r="Q19" s="12"/>
      <c r="S19" s="11"/>
      <c r="T19" s="11"/>
      <c r="U19" s="11"/>
    </row>
    <row r="20" spans="1:21" s="10" customFormat="1" x14ac:dyDescent="0.2">
      <c r="A20" s="120">
        <v>11</v>
      </c>
      <c r="B20" s="359" t="s">
        <v>1004</v>
      </c>
      <c r="C20" s="262">
        <v>110</v>
      </c>
      <c r="D20" s="262" t="s">
        <v>71</v>
      </c>
      <c r="E20" s="192"/>
      <c r="F20" s="262">
        <v>3</v>
      </c>
      <c r="G20" s="143"/>
      <c r="H20" s="62"/>
      <c r="I20" s="12"/>
      <c r="J20" s="12"/>
      <c r="K20" s="12"/>
      <c r="L20" s="12"/>
      <c r="M20" s="12"/>
      <c r="N20" s="12"/>
      <c r="O20" s="12"/>
      <c r="P20" s="12"/>
      <c r="Q20" s="12"/>
      <c r="S20" s="11"/>
      <c r="T20" s="11"/>
      <c r="U20" s="11"/>
    </row>
    <row r="21" spans="1:21" s="10" customFormat="1" x14ac:dyDescent="0.2">
      <c r="A21" s="120">
        <v>12</v>
      </c>
      <c r="B21" s="190"/>
      <c r="C21" s="179"/>
      <c r="D21" s="191"/>
      <c r="E21" s="192"/>
      <c r="F21" s="192"/>
      <c r="G21" s="143"/>
      <c r="H21" s="62"/>
      <c r="I21" s="12"/>
      <c r="J21" s="12"/>
      <c r="K21" s="12"/>
      <c r="L21" s="12"/>
      <c r="M21" s="12"/>
      <c r="N21" s="12"/>
      <c r="O21" s="12"/>
      <c r="P21" s="12"/>
      <c r="Q21" s="12"/>
      <c r="S21" s="11"/>
      <c r="T21" s="11"/>
      <c r="U21" s="11"/>
    </row>
    <row r="22" spans="1:21" s="10" customFormat="1" x14ac:dyDescent="0.2">
      <c r="A22" s="120">
        <v>13</v>
      </c>
      <c r="B22" s="298" t="s">
        <v>1005</v>
      </c>
      <c r="C22" s="193"/>
      <c r="D22" s="191"/>
      <c r="E22" s="192"/>
      <c r="F22" s="192"/>
      <c r="G22" s="143"/>
      <c r="H22" s="62"/>
      <c r="I22" s="12"/>
      <c r="J22" s="12"/>
      <c r="K22" s="12"/>
      <c r="L22" s="12"/>
      <c r="M22" s="12"/>
      <c r="N22" s="12"/>
      <c r="O22" s="12"/>
      <c r="P22" s="12"/>
      <c r="Q22" s="12"/>
      <c r="S22" s="11"/>
      <c r="T22" s="11"/>
      <c r="U22" s="11"/>
    </row>
    <row r="23" spans="1:21" s="10" customFormat="1" ht="25.5" x14ac:dyDescent="0.2">
      <c r="A23" s="120">
        <v>14</v>
      </c>
      <c r="B23" s="355" t="s">
        <v>995</v>
      </c>
      <c r="C23" s="262">
        <v>110</v>
      </c>
      <c r="D23" s="262" t="s">
        <v>661</v>
      </c>
      <c r="E23" s="192"/>
      <c r="F23" s="262">
        <v>25</v>
      </c>
      <c r="G23" s="143"/>
      <c r="H23" s="62"/>
      <c r="I23" s="12"/>
      <c r="J23" s="12"/>
      <c r="K23" s="12"/>
      <c r="L23" s="12"/>
      <c r="M23" s="12"/>
      <c r="N23" s="12"/>
      <c r="O23" s="12"/>
      <c r="P23" s="12"/>
      <c r="Q23" s="12"/>
      <c r="S23" s="11"/>
      <c r="T23" s="11"/>
      <c r="U23" s="11"/>
    </row>
    <row r="24" spans="1:21" s="10" customFormat="1" ht="25.5" x14ac:dyDescent="0.2">
      <c r="A24" s="120">
        <v>15</v>
      </c>
      <c r="B24" s="355" t="s">
        <v>995</v>
      </c>
      <c r="C24" s="262">
        <v>160</v>
      </c>
      <c r="D24" s="262" t="s">
        <v>661</v>
      </c>
      <c r="E24" s="192"/>
      <c r="F24" s="262">
        <v>10</v>
      </c>
      <c r="G24" s="143"/>
      <c r="H24" s="62"/>
      <c r="I24" s="12"/>
      <c r="J24" s="12"/>
      <c r="K24" s="12"/>
      <c r="L24" s="12"/>
      <c r="M24" s="12"/>
      <c r="N24" s="12"/>
      <c r="O24" s="12"/>
      <c r="P24" s="12"/>
      <c r="Q24" s="12"/>
      <c r="S24" s="11"/>
      <c r="T24" s="11"/>
      <c r="U24" s="11"/>
    </row>
    <row r="25" spans="1:21" s="10" customFormat="1" x14ac:dyDescent="0.2">
      <c r="A25" s="120">
        <v>16</v>
      </c>
      <c r="B25" s="355" t="s">
        <v>1006</v>
      </c>
      <c r="C25" s="262">
        <v>100</v>
      </c>
      <c r="D25" s="262" t="s">
        <v>436</v>
      </c>
      <c r="E25" s="192"/>
      <c r="F25" s="262">
        <v>2</v>
      </c>
      <c r="G25" s="143"/>
      <c r="H25" s="62"/>
      <c r="I25" s="12"/>
      <c r="J25" s="12"/>
      <c r="K25" s="12"/>
      <c r="L25" s="12"/>
      <c r="M25" s="12"/>
      <c r="N25" s="12"/>
      <c r="O25" s="12"/>
      <c r="P25" s="12"/>
      <c r="Q25" s="12"/>
      <c r="S25" s="11"/>
      <c r="T25" s="11"/>
      <c r="U25" s="11"/>
    </row>
    <row r="26" spans="1:21" s="10" customFormat="1" ht="25.5" x14ac:dyDescent="0.2">
      <c r="A26" s="120">
        <v>17</v>
      </c>
      <c r="B26" s="190" t="s">
        <v>1007</v>
      </c>
      <c r="C26" s="193">
        <v>100</v>
      </c>
      <c r="D26" s="191" t="s">
        <v>436</v>
      </c>
      <c r="E26" s="192"/>
      <c r="F26" s="192">
        <v>1</v>
      </c>
      <c r="G26" s="143"/>
      <c r="H26" s="62"/>
      <c r="I26" s="12"/>
      <c r="J26" s="12"/>
      <c r="K26" s="12"/>
      <c r="L26" s="12"/>
      <c r="M26" s="12"/>
      <c r="N26" s="12"/>
      <c r="O26" s="12"/>
      <c r="P26" s="12"/>
      <c r="Q26" s="12"/>
      <c r="S26" s="11"/>
      <c r="T26" s="11"/>
      <c r="U26" s="11"/>
    </row>
    <row r="27" spans="1:21" s="10" customFormat="1" x14ac:dyDescent="0.2">
      <c r="A27" s="120">
        <v>18</v>
      </c>
      <c r="B27" s="298" t="s">
        <v>1008</v>
      </c>
      <c r="C27" s="193"/>
      <c r="D27" s="191"/>
      <c r="E27" s="192"/>
      <c r="F27" s="192"/>
      <c r="G27" s="143"/>
      <c r="H27" s="62"/>
      <c r="I27" s="12"/>
      <c r="J27" s="12"/>
      <c r="K27" s="12"/>
      <c r="L27" s="12"/>
      <c r="M27" s="12"/>
      <c r="N27" s="12"/>
      <c r="O27" s="12"/>
      <c r="P27" s="12"/>
      <c r="Q27" s="12"/>
      <c r="S27" s="11"/>
      <c r="T27" s="11"/>
      <c r="U27" s="11"/>
    </row>
    <row r="28" spans="1:21" s="10" customFormat="1" ht="25.5" x14ac:dyDescent="0.2">
      <c r="A28" s="120">
        <v>19</v>
      </c>
      <c r="B28" s="190" t="s">
        <v>1000</v>
      </c>
      <c r="C28" s="193"/>
      <c r="D28" s="191"/>
      <c r="E28" s="192"/>
      <c r="F28" s="192"/>
      <c r="G28" s="143"/>
      <c r="H28" s="62"/>
      <c r="I28" s="12"/>
      <c r="J28" s="12"/>
      <c r="K28" s="12"/>
      <c r="L28" s="12"/>
      <c r="M28" s="12"/>
      <c r="N28" s="12"/>
      <c r="O28" s="12"/>
      <c r="P28" s="12"/>
      <c r="Q28" s="12"/>
      <c r="S28" s="11"/>
      <c r="T28" s="11"/>
      <c r="U28" s="11"/>
    </row>
    <row r="29" spans="1:21" s="10" customFormat="1" ht="25.5" x14ac:dyDescent="0.2">
      <c r="A29" s="120">
        <v>20</v>
      </c>
      <c r="B29" s="355" t="s">
        <v>996</v>
      </c>
      <c r="C29" s="262">
        <v>110</v>
      </c>
      <c r="D29" s="262" t="s">
        <v>436</v>
      </c>
      <c r="E29" s="192"/>
      <c r="F29" s="262">
        <v>5</v>
      </c>
      <c r="G29" s="143"/>
      <c r="H29" s="62"/>
      <c r="I29" s="12"/>
      <c r="J29" s="12"/>
      <c r="K29" s="12"/>
      <c r="L29" s="12"/>
      <c r="M29" s="12"/>
      <c r="N29" s="12"/>
      <c r="O29" s="12"/>
      <c r="P29" s="12"/>
      <c r="Q29" s="12"/>
      <c r="S29" s="11"/>
      <c r="T29" s="11"/>
      <c r="U29" s="11"/>
    </row>
    <row r="30" spans="1:21" s="10" customFormat="1" ht="25.5" x14ac:dyDescent="0.2">
      <c r="A30" s="120">
        <v>21</v>
      </c>
      <c r="B30" s="355" t="s">
        <v>995</v>
      </c>
      <c r="C30" s="262">
        <v>110</v>
      </c>
      <c r="D30" s="262" t="s">
        <v>661</v>
      </c>
      <c r="E30" s="192"/>
      <c r="F30" s="262">
        <v>10</v>
      </c>
      <c r="G30" s="143"/>
      <c r="H30" s="62"/>
      <c r="I30" s="12"/>
      <c r="J30" s="12"/>
      <c r="K30" s="12"/>
      <c r="L30" s="12"/>
      <c r="M30" s="12"/>
      <c r="N30" s="12"/>
      <c r="O30" s="12"/>
      <c r="P30" s="12"/>
      <c r="Q30" s="12"/>
      <c r="S30" s="11"/>
      <c r="T30" s="11"/>
      <c r="U30" s="11"/>
    </row>
    <row r="31" spans="1:21" s="10" customFormat="1" x14ac:dyDescent="0.2">
      <c r="A31" s="120">
        <v>22</v>
      </c>
      <c r="B31" s="355" t="s">
        <v>1002</v>
      </c>
      <c r="C31" s="262">
        <v>110</v>
      </c>
      <c r="D31" s="262" t="s">
        <v>661</v>
      </c>
      <c r="E31" s="192"/>
      <c r="F31" s="262">
        <v>80</v>
      </c>
      <c r="G31" s="143"/>
      <c r="H31" s="62"/>
      <c r="I31" s="12"/>
      <c r="J31" s="12"/>
      <c r="K31" s="12"/>
      <c r="L31" s="12"/>
      <c r="M31" s="12"/>
      <c r="N31" s="12"/>
      <c r="O31" s="12"/>
      <c r="P31" s="12"/>
      <c r="Q31" s="12"/>
      <c r="S31" s="11"/>
      <c r="T31" s="11"/>
      <c r="U31" s="11"/>
    </row>
    <row r="32" spans="1:21" s="10" customFormat="1" x14ac:dyDescent="0.2">
      <c r="A32" s="120">
        <v>23</v>
      </c>
      <c r="B32" s="359" t="s">
        <v>1009</v>
      </c>
      <c r="C32" s="262">
        <v>110</v>
      </c>
      <c r="D32" s="262"/>
      <c r="E32" s="192"/>
      <c r="F32" s="262">
        <v>1</v>
      </c>
      <c r="G32" s="143"/>
      <c r="H32" s="62"/>
      <c r="I32" s="12"/>
      <c r="J32" s="12"/>
      <c r="K32" s="12"/>
      <c r="L32" s="12"/>
      <c r="M32" s="12"/>
      <c r="N32" s="12"/>
      <c r="O32" s="12"/>
      <c r="P32" s="12"/>
      <c r="Q32" s="12"/>
      <c r="S32" s="11"/>
      <c r="T32" s="11"/>
      <c r="U32" s="11"/>
    </row>
    <row r="33" spans="1:21" s="10" customFormat="1" x14ac:dyDescent="0.2">
      <c r="A33" s="120">
        <v>24</v>
      </c>
      <c r="B33" s="355" t="s">
        <v>1010</v>
      </c>
      <c r="C33" s="262">
        <v>110</v>
      </c>
      <c r="D33" s="262" t="s">
        <v>999</v>
      </c>
      <c r="E33" s="192"/>
      <c r="F33" s="262">
        <v>3</v>
      </c>
      <c r="G33" s="143"/>
      <c r="H33" s="62"/>
      <c r="I33" s="12"/>
      <c r="J33" s="12"/>
      <c r="K33" s="12"/>
      <c r="L33" s="12"/>
      <c r="M33" s="12"/>
      <c r="N33" s="12"/>
      <c r="O33" s="12"/>
      <c r="P33" s="12"/>
      <c r="Q33" s="12"/>
      <c r="S33" s="11"/>
      <c r="T33" s="11"/>
      <c r="U33" s="11"/>
    </row>
    <row r="34" spans="1:21" s="10" customFormat="1" x14ac:dyDescent="0.2">
      <c r="A34" s="120">
        <v>25</v>
      </c>
      <c r="B34" s="355" t="s">
        <v>1004</v>
      </c>
      <c r="C34" s="357" t="s">
        <v>998</v>
      </c>
      <c r="D34" s="262" t="s">
        <v>999</v>
      </c>
      <c r="E34" s="192"/>
      <c r="F34" s="262">
        <v>1</v>
      </c>
      <c r="G34" s="143"/>
      <c r="H34" s="62"/>
      <c r="I34" s="12"/>
      <c r="J34" s="12"/>
      <c r="K34" s="12"/>
      <c r="L34" s="12"/>
      <c r="M34" s="12"/>
      <c r="N34" s="12"/>
      <c r="O34" s="12"/>
      <c r="P34" s="12"/>
      <c r="Q34" s="12"/>
      <c r="S34" s="11"/>
      <c r="T34" s="11"/>
      <c r="U34" s="11"/>
    </row>
    <row r="35" spans="1:21" s="10" customFormat="1" ht="25.5" x14ac:dyDescent="0.2">
      <c r="A35" s="120">
        <v>26</v>
      </c>
      <c r="B35" s="359" t="s">
        <v>1011</v>
      </c>
      <c r="C35" s="262">
        <v>110</v>
      </c>
      <c r="D35" s="262" t="s">
        <v>999</v>
      </c>
      <c r="E35" s="192"/>
      <c r="F35" s="262">
        <v>1</v>
      </c>
      <c r="G35" s="143"/>
      <c r="H35" s="62"/>
      <c r="I35" s="12"/>
      <c r="J35" s="12"/>
      <c r="K35" s="12"/>
      <c r="L35" s="12"/>
      <c r="M35" s="12"/>
      <c r="N35" s="12"/>
      <c r="O35" s="12"/>
      <c r="P35" s="12"/>
      <c r="Q35" s="12"/>
      <c r="S35" s="11"/>
      <c r="T35" s="11"/>
      <c r="U35" s="11"/>
    </row>
    <row r="36" spans="1:21" s="10" customFormat="1" x14ac:dyDescent="0.2">
      <c r="A36" s="120">
        <v>27</v>
      </c>
      <c r="B36" s="359" t="s">
        <v>1003</v>
      </c>
      <c r="C36" s="262">
        <v>110</v>
      </c>
      <c r="D36" s="262" t="s">
        <v>999</v>
      </c>
      <c r="E36" s="192"/>
      <c r="F36" s="262">
        <v>1</v>
      </c>
      <c r="G36" s="143"/>
      <c r="H36" s="62"/>
      <c r="I36" s="12"/>
      <c r="J36" s="12"/>
      <c r="K36" s="12"/>
      <c r="L36" s="12"/>
      <c r="M36" s="12"/>
      <c r="N36" s="12"/>
      <c r="O36" s="12"/>
      <c r="P36" s="12"/>
      <c r="Q36" s="12"/>
      <c r="S36" s="11"/>
      <c r="T36" s="11"/>
      <c r="U36" s="11"/>
    </row>
    <row r="37" spans="1:21" s="10" customFormat="1" x14ac:dyDescent="0.2">
      <c r="A37" s="120">
        <v>28</v>
      </c>
      <c r="B37" s="359"/>
      <c r="C37" s="262">
        <v>110</v>
      </c>
      <c r="D37" s="262" t="s">
        <v>71</v>
      </c>
      <c r="E37" s="192"/>
      <c r="F37" s="262">
        <v>1</v>
      </c>
      <c r="G37" s="143"/>
      <c r="H37" s="62"/>
      <c r="I37" s="12"/>
      <c r="J37" s="12"/>
      <c r="K37" s="12"/>
      <c r="L37" s="12"/>
      <c r="M37" s="12"/>
      <c r="N37" s="12"/>
      <c r="O37" s="12"/>
      <c r="P37" s="12"/>
      <c r="Q37" s="12"/>
      <c r="S37" s="11"/>
      <c r="T37" s="11"/>
      <c r="U37" s="11"/>
    </row>
    <row r="38" spans="1:21" s="10" customFormat="1" x14ac:dyDescent="0.2">
      <c r="A38" s="120">
        <v>29</v>
      </c>
      <c r="B38" s="486" t="s">
        <v>1013</v>
      </c>
      <c r="C38" s="262"/>
      <c r="D38" s="262"/>
      <c r="E38" s="192"/>
      <c r="F38" s="262"/>
      <c r="G38" s="143"/>
      <c r="H38" s="62"/>
      <c r="I38" s="12"/>
      <c r="J38" s="12"/>
      <c r="K38" s="12"/>
      <c r="L38" s="12"/>
      <c r="M38" s="12"/>
      <c r="N38" s="12"/>
      <c r="O38" s="12"/>
      <c r="P38" s="12"/>
      <c r="Q38" s="12"/>
      <c r="S38" s="11"/>
      <c r="T38" s="11"/>
      <c r="U38" s="11"/>
    </row>
    <row r="39" spans="1:21" s="10" customFormat="1" x14ac:dyDescent="0.2">
      <c r="A39" s="120">
        <v>30</v>
      </c>
      <c r="B39" s="471" t="s">
        <v>1014</v>
      </c>
      <c r="C39" s="179"/>
      <c r="D39" s="191"/>
      <c r="E39" s="192"/>
      <c r="F39" s="192"/>
      <c r="G39" s="143"/>
      <c r="H39" s="62"/>
      <c r="I39" s="12"/>
      <c r="J39" s="12"/>
      <c r="K39" s="12"/>
      <c r="L39" s="12"/>
      <c r="M39" s="12"/>
      <c r="N39" s="12"/>
      <c r="O39" s="12"/>
      <c r="P39" s="12"/>
      <c r="Q39" s="12"/>
      <c r="S39" s="11"/>
      <c r="T39" s="11"/>
      <c r="U39" s="11"/>
    </row>
    <row r="40" spans="1:21" s="10" customFormat="1" x14ac:dyDescent="0.2">
      <c r="A40" s="120">
        <v>31</v>
      </c>
      <c r="B40" s="471" t="s">
        <v>1015</v>
      </c>
      <c r="C40" s="179">
        <v>50</v>
      </c>
      <c r="D40" s="191" t="s">
        <v>71</v>
      </c>
      <c r="E40" s="192"/>
      <c r="F40" s="192">
        <v>10</v>
      </c>
      <c r="G40" s="143"/>
      <c r="H40" s="62"/>
      <c r="I40" s="12"/>
      <c r="J40" s="12"/>
      <c r="K40" s="12"/>
      <c r="L40" s="12"/>
      <c r="M40" s="12"/>
      <c r="N40" s="12"/>
      <c r="O40" s="12"/>
      <c r="P40" s="12"/>
      <c r="Q40" s="12"/>
      <c r="S40" s="11"/>
      <c r="T40" s="11"/>
      <c r="U40" s="11"/>
    </row>
    <row r="41" spans="1:21" s="10" customFormat="1" ht="25.5" x14ac:dyDescent="0.2">
      <c r="A41" s="120">
        <v>32</v>
      </c>
      <c r="B41" s="471" t="s">
        <v>996</v>
      </c>
      <c r="C41" s="179">
        <v>32</v>
      </c>
      <c r="D41" s="191" t="s">
        <v>436</v>
      </c>
      <c r="E41" s="192"/>
      <c r="F41" s="192">
        <v>3</v>
      </c>
      <c r="G41" s="143"/>
      <c r="H41" s="62"/>
      <c r="I41" s="12"/>
      <c r="J41" s="12"/>
      <c r="K41" s="12"/>
      <c r="L41" s="12"/>
      <c r="M41" s="12"/>
      <c r="N41" s="12"/>
      <c r="O41" s="12"/>
      <c r="P41" s="12"/>
      <c r="Q41" s="12"/>
      <c r="S41" s="11"/>
      <c r="T41" s="11"/>
      <c r="U41" s="11"/>
    </row>
    <row r="42" spans="1:21" s="10" customFormat="1" ht="25.5" x14ac:dyDescent="0.2">
      <c r="A42" s="120">
        <v>33</v>
      </c>
      <c r="B42" s="488" t="s">
        <v>996</v>
      </c>
      <c r="C42" s="179">
        <v>50</v>
      </c>
      <c r="D42" s="262" t="s">
        <v>661</v>
      </c>
      <c r="E42" s="192"/>
      <c r="F42" s="304">
        <v>10</v>
      </c>
      <c r="G42" s="143"/>
      <c r="H42" s="62"/>
      <c r="I42" s="12"/>
      <c r="J42" s="12"/>
      <c r="K42" s="12"/>
      <c r="L42" s="12"/>
      <c r="M42" s="12"/>
      <c r="N42" s="12"/>
      <c r="O42" s="12"/>
      <c r="P42" s="12"/>
      <c r="Q42" s="12"/>
      <c r="S42" s="11"/>
      <c r="T42" s="11"/>
      <c r="U42" s="11"/>
    </row>
    <row r="43" spans="1:21" s="10" customFormat="1" x14ac:dyDescent="0.2">
      <c r="A43" s="120">
        <v>34</v>
      </c>
      <c r="B43" s="355"/>
      <c r="C43" s="262"/>
      <c r="D43" s="262" t="s">
        <v>661</v>
      </c>
      <c r="E43" s="192"/>
      <c r="F43" s="262">
        <v>90</v>
      </c>
      <c r="G43" s="143"/>
      <c r="H43" s="62"/>
      <c r="I43" s="12"/>
      <c r="J43" s="12"/>
      <c r="K43" s="12"/>
      <c r="L43" s="12"/>
      <c r="M43" s="12"/>
      <c r="N43" s="12"/>
      <c r="O43" s="12"/>
      <c r="P43" s="12"/>
      <c r="Q43" s="12"/>
      <c r="S43" s="11"/>
      <c r="T43" s="11"/>
      <c r="U43" s="11"/>
    </row>
    <row r="44" spans="1:21" s="10" customFormat="1" x14ac:dyDescent="0.2">
      <c r="A44" s="120">
        <v>35</v>
      </c>
      <c r="B44" s="486" t="s">
        <v>1016</v>
      </c>
      <c r="C44" s="262"/>
      <c r="D44" s="262"/>
      <c r="E44" s="192"/>
      <c r="F44" s="262"/>
      <c r="G44" s="143"/>
      <c r="H44" s="62"/>
      <c r="I44" s="12"/>
      <c r="J44" s="12"/>
      <c r="K44" s="12"/>
      <c r="L44" s="12"/>
      <c r="M44" s="12"/>
      <c r="N44" s="12"/>
      <c r="O44" s="12"/>
      <c r="P44" s="12"/>
      <c r="Q44" s="12"/>
      <c r="S44" s="11"/>
      <c r="T44" s="11"/>
      <c r="U44" s="11"/>
    </row>
    <row r="45" spans="1:21" s="10" customFormat="1" x14ac:dyDescent="0.2">
      <c r="A45" s="120">
        <v>38</v>
      </c>
      <c r="B45" s="471" t="s">
        <v>1018</v>
      </c>
      <c r="C45" s="179" t="s">
        <v>1031</v>
      </c>
      <c r="D45" s="191" t="s">
        <v>436</v>
      </c>
      <c r="E45" s="192"/>
      <c r="F45" s="192">
        <v>1</v>
      </c>
      <c r="G45" s="143"/>
      <c r="H45" s="62"/>
      <c r="I45" s="12"/>
      <c r="J45" s="12"/>
      <c r="K45" s="12"/>
      <c r="L45" s="12"/>
      <c r="M45" s="12"/>
      <c r="N45" s="12"/>
      <c r="O45" s="12"/>
      <c r="P45" s="12"/>
      <c r="Q45" s="12"/>
      <c r="S45" s="11"/>
      <c r="T45" s="11"/>
      <c r="U45" s="11"/>
    </row>
    <row r="46" spans="1:21" s="10" customFormat="1" x14ac:dyDescent="0.2">
      <c r="A46" s="120">
        <v>39</v>
      </c>
      <c r="B46" s="471" t="s">
        <v>1019</v>
      </c>
      <c r="C46" s="179"/>
      <c r="D46" s="262" t="s">
        <v>436</v>
      </c>
      <c r="E46" s="192"/>
      <c r="F46" s="304">
        <v>1</v>
      </c>
      <c r="G46" s="143"/>
      <c r="H46" s="62"/>
      <c r="I46" s="12"/>
      <c r="J46" s="12"/>
      <c r="K46" s="12"/>
      <c r="L46" s="12"/>
      <c r="M46" s="12"/>
      <c r="N46" s="12"/>
      <c r="O46" s="12"/>
      <c r="P46" s="12"/>
      <c r="Q46" s="12"/>
      <c r="S46" s="11"/>
      <c r="T46" s="11"/>
      <c r="U46" s="11"/>
    </row>
    <row r="47" spans="1:21" s="10" customFormat="1" x14ac:dyDescent="0.2">
      <c r="A47" s="120">
        <v>40</v>
      </c>
      <c r="B47" s="489" t="s">
        <v>1020</v>
      </c>
      <c r="C47" s="360" t="s">
        <v>1032</v>
      </c>
      <c r="D47" s="357" t="s">
        <v>661</v>
      </c>
      <c r="E47" s="192"/>
      <c r="F47" s="304">
        <v>2</v>
      </c>
      <c r="G47" s="143"/>
      <c r="H47" s="62"/>
      <c r="I47" s="12"/>
      <c r="J47" s="12"/>
      <c r="K47" s="12"/>
      <c r="L47" s="12"/>
      <c r="M47" s="12"/>
      <c r="N47" s="12"/>
      <c r="O47" s="12"/>
      <c r="P47" s="12"/>
      <c r="Q47" s="12"/>
      <c r="S47" s="11"/>
      <c r="T47" s="11"/>
      <c r="U47" s="11"/>
    </row>
    <row r="48" spans="1:21" s="10" customFormat="1" ht="24" x14ac:dyDescent="0.2">
      <c r="A48" s="120">
        <v>41</v>
      </c>
      <c r="B48" s="489" t="s">
        <v>1021</v>
      </c>
      <c r="C48" s="356" t="s">
        <v>1033</v>
      </c>
      <c r="D48" s="357" t="s">
        <v>661</v>
      </c>
      <c r="E48" s="192"/>
      <c r="F48" s="304">
        <v>15</v>
      </c>
      <c r="G48" s="143"/>
      <c r="H48" s="62"/>
      <c r="I48" s="12"/>
      <c r="J48" s="12"/>
      <c r="K48" s="12"/>
      <c r="L48" s="12"/>
      <c r="M48" s="12"/>
      <c r="N48" s="12"/>
      <c r="O48" s="12"/>
      <c r="P48" s="12"/>
      <c r="Q48" s="12"/>
      <c r="S48" s="11"/>
      <c r="T48" s="11"/>
      <c r="U48" s="11"/>
    </row>
    <row r="49" spans="1:21" s="10" customFormat="1" ht="24" x14ac:dyDescent="0.2">
      <c r="A49" s="120">
        <v>42</v>
      </c>
      <c r="B49" s="489" t="s">
        <v>1021</v>
      </c>
      <c r="C49" s="356" t="s">
        <v>1034</v>
      </c>
      <c r="D49" s="357" t="s">
        <v>661</v>
      </c>
      <c r="E49" s="192"/>
      <c r="F49" s="304">
        <v>135</v>
      </c>
      <c r="G49" s="143"/>
      <c r="H49" s="62"/>
      <c r="I49" s="12"/>
      <c r="J49" s="12"/>
      <c r="K49" s="12"/>
      <c r="L49" s="12"/>
      <c r="M49" s="12"/>
      <c r="N49" s="12"/>
      <c r="O49" s="12"/>
      <c r="P49" s="12"/>
      <c r="Q49" s="12"/>
      <c r="S49" s="11"/>
      <c r="T49" s="11"/>
      <c r="U49" s="11"/>
    </row>
    <row r="50" spans="1:21" s="10" customFormat="1" ht="24" x14ac:dyDescent="0.2">
      <c r="A50" s="120">
        <v>43</v>
      </c>
      <c r="B50" s="489" t="s">
        <v>1021</v>
      </c>
      <c r="C50" s="356" t="s">
        <v>1035</v>
      </c>
      <c r="D50" s="262" t="s">
        <v>661</v>
      </c>
      <c r="E50" s="192"/>
      <c r="F50" s="304">
        <v>5</v>
      </c>
      <c r="G50" s="143"/>
      <c r="H50" s="62"/>
      <c r="I50" s="12"/>
      <c r="J50" s="12"/>
      <c r="K50" s="12"/>
      <c r="L50" s="12"/>
      <c r="M50" s="12"/>
      <c r="N50" s="12"/>
      <c r="O50" s="12"/>
      <c r="P50" s="12"/>
      <c r="Q50" s="12"/>
      <c r="S50" s="11"/>
      <c r="T50" s="11"/>
      <c r="U50" s="11"/>
    </row>
    <row r="51" spans="1:21" s="10" customFormat="1" ht="24" x14ac:dyDescent="0.2">
      <c r="A51" s="120">
        <v>44</v>
      </c>
      <c r="B51" s="489" t="s">
        <v>1021</v>
      </c>
      <c r="C51" s="356" t="s">
        <v>1036</v>
      </c>
      <c r="D51" s="262" t="s">
        <v>661</v>
      </c>
      <c r="E51" s="192"/>
      <c r="F51" s="304">
        <v>170</v>
      </c>
      <c r="G51" s="143"/>
      <c r="H51" s="62"/>
      <c r="I51" s="12"/>
      <c r="J51" s="12"/>
      <c r="K51" s="12"/>
      <c r="L51" s="12"/>
      <c r="M51" s="12"/>
      <c r="N51" s="12"/>
      <c r="O51" s="12"/>
      <c r="P51" s="12"/>
      <c r="Q51" s="12"/>
      <c r="S51" s="11"/>
      <c r="T51" s="11"/>
      <c r="U51" s="11"/>
    </row>
    <row r="52" spans="1:21" s="10" customFormat="1" ht="24" x14ac:dyDescent="0.2">
      <c r="A52" s="120">
        <v>45</v>
      </c>
      <c r="B52" s="489" t="s">
        <v>1021</v>
      </c>
      <c r="C52" s="356" t="s">
        <v>1037</v>
      </c>
      <c r="D52" s="262" t="s">
        <v>661</v>
      </c>
      <c r="E52" s="192"/>
      <c r="F52" s="304">
        <v>55</v>
      </c>
      <c r="G52" s="143"/>
      <c r="H52" s="62"/>
      <c r="I52" s="12"/>
      <c r="J52" s="12"/>
      <c r="K52" s="12"/>
      <c r="L52" s="12"/>
      <c r="M52" s="12"/>
      <c r="N52" s="12"/>
      <c r="O52" s="12"/>
      <c r="P52" s="12"/>
      <c r="Q52" s="12"/>
      <c r="S52" s="11"/>
      <c r="T52" s="11"/>
      <c r="U52" s="11"/>
    </row>
    <row r="53" spans="1:21" s="10" customFormat="1" ht="24" x14ac:dyDescent="0.2">
      <c r="A53" s="120">
        <v>46</v>
      </c>
      <c r="B53" s="489" t="s">
        <v>1022</v>
      </c>
      <c r="C53" s="356" t="s">
        <v>1038</v>
      </c>
      <c r="D53" s="262" t="s">
        <v>661</v>
      </c>
      <c r="E53" s="192"/>
      <c r="F53" s="304">
        <v>15</v>
      </c>
      <c r="G53" s="143"/>
      <c r="H53" s="62"/>
      <c r="I53" s="12"/>
      <c r="J53" s="12"/>
      <c r="K53" s="12"/>
      <c r="L53" s="12"/>
      <c r="M53" s="12"/>
      <c r="N53" s="12"/>
      <c r="O53" s="12"/>
      <c r="P53" s="12"/>
      <c r="Q53" s="12"/>
      <c r="S53" s="11"/>
      <c r="T53" s="11"/>
      <c r="U53" s="11"/>
    </row>
    <row r="54" spans="1:21" s="10" customFormat="1" x14ac:dyDescent="0.2">
      <c r="A54" s="120">
        <v>47</v>
      </c>
      <c r="B54" s="489" t="s">
        <v>1023</v>
      </c>
      <c r="C54" s="356" t="s">
        <v>1039</v>
      </c>
      <c r="D54" s="262" t="s">
        <v>436</v>
      </c>
      <c r="E54" s="194"/>
      <c r="F54" s="304">
        <v>4</v>
      </c>
      <c r="G54" s="143"/>
      <c r="H54" s="62"/>
      <c r="I54" s="12"/>
      <c r="J54" s="12"/>
      <c r="K54" s="12"/>
      <c r="L54" s="12"/>
      <c r="M54" s="12"/>
      <c r="N54" s="12"/>
      <c r="O54" s="12"/>
      <c r="P54" s="12"/>
      <c r="Q54" s="12"/>
      <c r="S54" s="11"/>
      <c r="T54" s="11"/>
      <c r="U54" s="11"/>
    </row>
    <row r="55" spans="1:21" s="10" customFormat="1" x14ac:dyDescent="0.2">
      <c r="A55" s="120">
        <v>48</v>
      </c>
      <c r="B55" s="489" t="s">
        <v>1023</v>
      </c>
      <c r="C55" s="356" t="s">
        <v>1040</v>
      </c>
      <c r="D55" s="262" t="s">
        <v>436</v>
      </c>
      <c r="E55" s="192"/>
      <c r="F55" s="304">
        <v>1</v>
      </c>
      <c r="G55" s="143"/>
      <c r="H55" s="62"/>
      <c r="I55" s="12"/>
      <c r="J55" s="12"/>
      <c r="K55" s="12"/>
      <c r="L55" s="12"/>
      <c r="M55" s="12"/>
      <c r="N55" s="12"/>
      <c r="O55" s="12"/>
      <c r="P55" s="12"/>
      <c r="Q55" s="12"/>
      <c r="S55" s="11"/>
      <c r="T55" s="11"/>
      <c r="U55" s="11"/>
    </row>
    <row r="56" spans="1:21" s="10" customFormat="1" x14ac:dyDescent="0.2">
      <c r="A56" s="120">
        <v>49</v>
      </c>
      <c r="B56" s="489" t="s">
        <v>1023</v>
      </c>
      <c r="C56" s="356" t="s">
        <v>1030</v>
      </c>
      <c r="D56" s="262" t="s">
        <v>436</v>
      </c>
      <c r="E56" s="192"/>
      <c r="F56" s="304">
        <v>6</v>
      </c>
      <c r="G56" s="143"/>
      <c r="H56" s="62"/>
      <c r="I56" s="12"/>
      <c r="J56" s="12"/>
      <c r="K56" s="12"/>
      <c r="L56" s="12"/>
      <c r="M56" s="12"/>
      <c r="N56" s="12"/>
      <c r="O56" s="12"/>
      <c r="P56" s="12"/>
      <c r="Q56" s="12"/>
      <c r="S56" s="11"/>
      <c r="T56" s="11"/>
      <c r="U56" s="11"/>
    </row>
    <row r="57" spans="1:21" s="10" customFormat="1" x14ac:dyDescent="0.2">
      <c r="A57" s="120">
        <v>50</v>
      </c>
      <c r="B57" s="489" t="s">
        <v>1023</v>
      </c>
      <c r="C57" s="356" t="s">
        <v>1029</v>
      </c>
      <c r="D57" s="262" t="s">
        <v>436</v>
      </c>
      <c r="E57" s="192"/>
      <c r="F57" s="304">
        <v>14</v>
      </c>
      <c r="G57" s="143"/>
      <c r="H57" s="62"/>
      <c r="I57" s="12"/>
      <c r="J57" s="12"/>
      <c r="K57" s="12"/>
      <c r="L57" s="12"/>
      <c r="M57" s="12"/>
      <c r="N57" s="12"/>
      <c r="O57" s="12"/>
      <c r="P57" s="12"/>
      <c r="Q57" s="12"/>
      <c r="S57" s="11"/>
      <c r="T57" s="11"/>
      <c r="U57" s="11"/>
    </row>
    <row r="58" spans="1:21" s="10" customFormat="1" x14ac:dyDescent="0.2">
      <c r="A58" s="120">
        <v>51</v>
      </c>
      <c r="B58" s="489" t="s">
        <v>1024</v>
      </c>
      <c r="C58" s="360" t="s">
        <v>1029</v>
      </c>
      <c r="D58" s="262" t="s">
        <v>436</v>
      </c>
      <c r="E58" s="192"/>
      <c r="F58" s="304">
        <v>3</v>
      </c>
      <c r="G58" s="143"/>
      <c r="H58" s="62"/>
      <c r="I58" s="12"/>
      <c r="J58" s="12"/>
      <c r="K58" s="12"/>
      <c r="L58" s="12"/>
      <c r="M58" s="12"/>
      <c r="N58" s="12"/>
      <c r="O58" s="12"/>
      <c r="P58" s="12"/>
      <c r="Q58" s="12"/>
      <c r="S58" s="11"/>
      <c r="T58" s="11"/>
      <c r="U58" s="11"/>
    </row>
    <row r="59" spans="1:21" s="10" customFormat="1" x14ac:dyDescent="0.2">
      <c r="A59" s="120">
        <v>52</v>
      </c>
      <c r="B59" s="489" t="s">
        <v>1025</v>
      </c>
      <c r="C59" s="360" t="s">
        <v>1029</v>
      </c>
      <c r="D59" s="262" t="s">
        <v>436</v>
      </c>
      <c r="E59" s="192"/>
      <c r="F59" s="304">
        <v>1</v>
      </c>
      <c r="G59" s="143"/>
      <c r="H59" s="62"/>
      <c r="I59" s="12"/>
      <c r="J59" s="12"/>
      <c r="K59" s="12"/>
      <c r="L59" s="12"/>
      <c r="M59" s="12"/>
      <c r="N59" s="12"/>
      <c r="O59" s="12"/>
      <c r="P59" s="12"/>
      <c r="Q59" s="12"/>
      <c r="S59" s="11"/>
      <c r="T59" s="11"/>
      <c r="U59" s="11"/>
    </row>
    <row r="60" spans="1:21" s="10" customFormat="1" x14ac:dyDescent="0.2">
      <c r="A60" s="120">
        <v>53</v>
      </c>
      <c r="B60" s="489" t="s">
        <v>1026</v>
      </c>
      <c r="C60" s="360" t="s">
        <v>1029</v>
      </c>
      <c r="D60" s="262" t="s">
        <v>436</v>
      </c>
      <c r="E60" s="192"/>
      <c r="F60" s="304">
        <v>1</v>
      </c>
      <c r="G60" s="143"/>
      <c r="H60" s="62"/>
      <c r="I60" s="12"/>
      <c r="J60" s="12"/>
      <c r="K60" s="12"/>
      <c r="L60" s="12"/>
      <c r="M60" s="12"/>
      <c r="N60" s="12"/>
      <c r="O60" s="12"/>
      <c r="P60" s="12"/>
      <c r="Q60" s="12"/>
      <c r="S60" s="11"/>
      <c r="T60" s="11"/>
      <c r="U60" s="11"/>
    </row>
    <row r="61" spans="1:21" s="10" customFormat="1" x14ac:dyDescent="0.2">
      <c r="A61" s="120">
        <v>54</v>
      </c>
      <c r="B61" s="489" t="s">
        <v>1026</v>
      </c>
      <c r="C61" s="360" t="s">
        <v>1030</v>
      </c>
      <c r="D61" s="262" t="s">
        <v>436</v>
      </c>
      <c r="E61" s="192"/>
      <c r="F61" s="304">
        <v>3</v>
      </c>
      <c r="G61" s="143"/>
      <c r="H61" s="62"/>
      <c r="I61" s="12"/>
      <c r="J61" s="12"/>
      <c r="K61" s="12"/>
      <c r="L61" s="12"/>
      <c r="M61" s="12"/>
      <c r="N61" s="12"/>
      <c r="O61" s="12"/>
      <c r="P61" s="12"/>
      <c r="Q61" s="12"/>
      <c r="S61" s="11"/>
      <c r="T61" s="11"/>
      <c r="U61" s="11"/>
    </row>
    <row r="62" spans="1:21" s="10" customFormat="1" x14ac:dyDescent="0.2">
      <c r="A62" s="120">
        <v>56</v>
      </c>
      <c r="B62" s="489" t="s">
        <v>1028</v>
      </c>
      <c r="C62" s="360" t="s">
        <v>1033</v>
      </c>
      <c r="D62" s="262" t="s">
        <v>661</v>
      </c>
      <c r="E62" s="192"/>
      <c r="F62" s="304">
        <v>15</v>
      </c>
      <c r="G62" s="143"/>
      <c r="H62" s="62"/>
      <c r="I62" s="12"/>
      <c r="J62" s="12"/>
      <c r="K62" s="12"/>
      <c r="L62" s="12"/>
      <c r="M62" s="12"/>
      <c r="N62" s="12"/>
      <c r="O62" s="12"/>
      <c r="P62" s="12"/>
      <c r="Q62" s="12"/>
      <c r="S62" s="11"/>
      <c r="T62" s="11"/>
      <c r="U62" s="11"/>
    </row>
    <row r="63" spans="1:21" s="10" customFormat="1" x14ac:dyDescent="0.2">
      <c r="A63" s="120">
        <v>57</v>
      </c>
      <c r="B63" s="489" t="s">
        <v>1028</v>
      </c>
      <c r="C63" s="360" t="s">
        <v>1034</v>
      </c>
      <c r="D63" s="262" t="s">
        <v>661</v>
      </c>
      <c r="E63" s="192"/>
      <c r="F63" s="304">
        <v>135</v>
      </c>
      <c r="G63" s="143"/>
      <c r="H63" s="62"/>
      <c r="I63" s="12"/>
      <c r="J63" s="12"/>
      <c r="K63" s="12"/>
      <c r="L63" s="12"/>
      <c r="M63" s="12"/>
      <c r="N63" s="12"/>
      <c r="O63" s="12"/>
      <c r="P63" s="12"/>
      <c r="Q63" s="12"/>
      <c r="S63" s="11"/>
      <c r="T63" s="11"/>
      <c r="U63" s="11"/>
    </row>
    <row r="64" spans="1:21" s="10" customFormat="1" x14ac:dyDescent="0.2">
      <c r="A64" s="120">
        <v>58</v>
      </c>
      <c r="B64" s="489" t="s">
        <v>1028</v>
      </c>
      <c r="C64" s="360" t="s">
        <v>1035</v>
      </c>
      <c r="D64" s="262" t="s">
        <v>661</v>
      </c>
      <c r="E64" s="192"/>
      <c r="F64" s="304">
        <v>5</v>
      </c>
      <c r="G64" s="143"/>
      <c r="H64" s="62"/>
      <c r="I64" s="12"/>
      <c r="J64" s="12"/>
      <c r="K64" s="12"/>
      <c r="L64" s="12"/>
      <c r="M64" s="12"/>
      <c r="N64" s="12"/>
      <c r="O64" s="12"/>
      <c r="P64" s="12"/>
      <c r="Q64" s="12"/>
      <c r="S64" s="11"/>
      <c r="T64" s="11"/>
      <c r="U64" s="11"/>
    </row>
    <row r="65" spans="1:21" s="10" customFormat="1" x14ac:dyDescent="0.2">
      <c r="A65" s="120">
        <v>59</v>
      </c>
      <c r="B65" s="489" t="s">
        <v>1028</v>
      </c>
      <c r="C65" s="360" t="s">
        <v>1036</v>
      </c>
      <c r="D65" s="262" t="s">
        <v>661</v>
      </c>
      <c r="E65" s="192"/>
      <c r="F65" s="304">
        <v>170</v>
      </c>
      <c r="G65" s="143"/>
      <c r="H65" s="62"/>
      <c r="I65" s="12"/>
      <c r="J65" s="12"/>
      <c r="K65" s="12"/>
      <c r="L65" s="12"/>
      <c r="M65" s="12"/>
      <c r="N65" s="12"/>
      <c r="O65" s="12"/>
      <c r="P65" s="12"/>
      <c r="Q65" s="12"/>
      <c r="S65" s="11"/>
      <c r="T65" s="11"/>
      <c r="U65" s="11"/>
    </row>
    <row r="66" spans="1:21" s="10" customFormat="1" x14ac:dyDescent="0.2">
      <c r="A66" s="120">
        <v>60</v>
      </c>
      <c r="B66" s="488" t="s">
        <v>1028</v>
      </c>
      <c r="C66" s="356" t="s">
        <v>1037</v>
      </c>
      <c r="D66" s="262" t="s">
        <v>661</v>
      </c>
      <c r="E66" s="192"/>
      <c r="F66" s="304">
        <v>55</v>
      </c>
      <c r="G66" s="143"/>
      <c r="H66" s="62"/>
      <c r="I66" s="12"/>
      <c r="J66" s="12"/>
      <c r="K66" s="12"/>
      <c r="L66" s="12"/>
      <c r="M66" s="12"/>
      <c r="N66" s="12"/>
      <c r="O66" s="12"/>
      <c r="P66" s="12"/>
      <c r="Q66" s="12"/>
      <c r="S66" s="11"/>
      <c r="T66" s="11"/>
      <c r="U66" s="11"/>
    </row>
    <row r="67" spans="1:21" s="10" customFormat="1" x14ac:dyDescent="0.2">
      <c r="A67" s="120">
        <v>61</v>
      </c>
      <c r="B67" s="488" t="s">
        <v>1028</v>
      </c>
      <c r="C67" s="356" t="s">
        <v>1038</v>
      </c>
      <c r="D67" s="262" t="s">
        <v>661</v>
      </c>
      <c r="E67" s="192"/>
      <c r="F67" s="304">
        <v>15</v>
      </c>
      <c r="G67" s="143"/>
      <c r="H67" s="62"/>
      <c r="I67" s="12"/>
      <c r="J67" s="12"/>
      <c r="K67" s="12"/>
      <c r="L67" s="12"/>
      <c r="M67" s="12"/>
      <c r="N67" s="12"/>
      <c r="O67" s="12"/>
      <c r="P67" s="12"/>
      <c r="Q67" s="12"/>
      <c r="S67" s="11"/>
      <c r="T67" s="11"/>
      <c r="U67" s="11"/>
    </row>
    <row r="68" spans="1:21" s="10" customFormat="1" ht="25.5" x14ac:dyDescent="0.2">
      <c r="A68" s="120">
        <v>62</v>
      </c>
      <c r="B68" s="488" t="s">
        <v>1003</v>
      </c>
      <c r="C68" s="356" t="s">
        <v>1041</v>
      </c>
      <c r="D68" s="262" t="s">
        <v>71</v>
      </c>
      <c r="E68" s="192"/>
      <c r="F68" s="304">
        <v>1</v>
      </c>
      <c r="G68" s="143"/>
      <c r="H68" s="62"/>
      <c r="I68" s="12"/>
      <c r="J68" s="12"/>
      <c r="K68" s="12"/>
      <c r="L68" s="12"/>
      <c r="M68" s="12"/>
      <c r="N68" s="12"/>
      <c r="O68" s="12"/>
      <c r="P68" s="12"/>
      <c r="Q68" s="12"/>
      <c r="S68" s="11"/>
      <c r="T68" s="11"/>
      <c r="U68" s="11"/>
    </row>
    <row r="69" spans="1:21" s="10" customFormat="1" x14ac:dyDescent="0.2">
      <c r="A69" s="120">
        <v>63</v>
      </c>
      <c r="B69" s="355"/>
      <c r="C69" s="356"/>
      <c r="D69" s="262"/>
      <c r="E69" s="192"/>
      <c r="F69" s="304"/>
      <c r="G69" s="143"/>
      <c r="H69" s="62"/>
      <c r="I69" s="12"/>
      <c r="J69" s="12"/>
      <c r="K69" s="12"/>
      <c r="L69" s="12"/>
      <c r="M69" s="12"/>
      <c r="N69" s="12"/>
      <c r="O69" s="12"/>
      <c r="P69" s="12"/>
      <c r="Q69" s="12"/>
      <c r="S69" s="11"/>
      <c r="T69" s="11"/>
      <c r="U69" s="11"/>
    </row>
    <row r="70" spans="1:21" s="10" customFormat="1" x14ac:dyDescent="0.2">
      <c r="A70" s="120">
        <v>64</v>
      </c>
      <c r="B70" s="486" t="s">
        <v>1042</v>
      </c>
      <c r="C70" s="356"/>
      <c r="D70" s="262"/>
      <c r="E70" s="192"/>
      <c r="F70" s="304"/>
      <c r="G70" s="143"/>
      <c r="H70" s="62"/>
      <c r="I70" s="12"/>
      <c r="J70" s="12"/>
      <c r="K70" s="12"/>
      <c r="L70" s="12"/>
      <c r="M70" s="12"/>
      <c r="N70" s="12"/>
      <c r="O70" s="12"/>
      <c r="P70" s="12"/>
      <c r="Q70" s="12"/>
      <c r="S70" s="11"/>
      <c r="T70" s="11"/>
      <c r="U70" s="11"/>
    </row>
    <row r="71" spans="1:21" s="10" customFormat="1" ht="25.5" x14ac:dyDescent="0.2">
      <c r="A71" s="120">
        <v>65</v>
      </c>
      <c r="B71" s="355" t="s">
        <v>1021</v>
      </c>
      <c r="C71" s="356" t="s">
        <v>1037</v>
      </c>
      <c r="D71" s="262" t="s">
        <v>661</v>
      </c>
      <c r="E71" s="192"/>
      <c r="F71" s="304">
        <v>15</v>
      </c>
      <c r="G71" s="143"/>
      <c r="H71" s="62"/>
      <c r="I71" s="12"/>
      <c r="J71" s="12"/>
      <c r="K71" s="12"/>
      <c r="L71" s="12"/>
      <c r="M71" s="12"/>
      <c r="N71" s="12"/>
      <c r="O71" s="12"/>
      <c r="P71" s="12"/>
      <c r="Q71" s="12"/>
      <c r="S71" s="11"/>
      <c r="T71" s="11"/>
      <c r="U71" s="11"/>
    </row>
    <row r="72" spans="1:21" s="10" customFormat="1" x14ac:dyDescent="0.2">
      <c r="A72" s="120">
        <v>68</v>
      </c>
      <c r="B72" s="298"/>
      <c r="C72" s="179"/>
      <c r="D72" s="191"/>
      <c r="E72" s="192"/>
      <c r="F72" s="192"/>
      <c r="G72" s="143">
        <f>ROUND(I72/H72,2)</f>
        <v>0</v>
      </c>
      <c r="H72" s="62">
        <v>8</v>
      </c>
      <c r="I72" s="12"/>
      <c r="J72" s="12"/>
      <c r="K72" s="12"/>
      <c r="L72" s="12">
        <f>SUM(I72:K72)</f>
        <v>0</v>
      </c>
      <c r="M72" s="12">
        <f>ROUND(F72*G72,2)</f>
        <v>0</v>
      </c>
      <c r="N72" s="12">
        <f>ROUND(F72*I72,2)</f>
        <v>0</v>
      </c>
      <c r="O72" s="12">
        <f>ROUND(F72*J72,2)</f>
        <v>0</v>
      </c>
      <c r="P72" s="12">
        <f>ROUND(F72*K72,2)</f>
        <v>0</v>
      </c>
      <c r="Q72" s="12">
        <f>ROUND(((N72+O72)+P72),2)</f>
        <v>0</v>
      </c>
    </row>
    <row r="73" spans="1:21" x14ac:dyDescent="0.2">
      <c r="A73" s="155"/>
      <c r="B73" s="161"/>
      <c r="C73" s="161"/>
      <c r="D73" s="162"/>
      <c r="E73" s="153"/>
      <c r="F73" s="158"/>
      <c r="G73" s="112"/>
      <c r="H73" s="163"/>
      <c r="I73" s="12"/>
      <c r="J73" s="28"/>
      <c r="K73" s="12"/>
      <c r="L73" s="29"/>
      <c r="M73" s="12"/>
      <c r="N73" s="12"/>
      <c r="O73" s="12"/>
      <c r="P73" s="12"/>
      <c r="Q73" s="12"/>
    </row>
    <row r="74" spans="1:21" s="2" customFormat="1" x14ac:dyDescent="0.2">
      <c r="A74" s="25"/>
      <c r="B74" s="34"/>
      <c r="C74" s="34"/>
      <c r="D74" s="24" t="s">
        <v>7</v>
      </c>
      <c r="E74" s="35"/>
      <c r="F74" s="36"/>
      <c r="G74" s="36"/>
      <c r="H74" s="36"/>
      <c r="I74" s="37"/>
      <c r="J74" s="36"/>
      <c r="K74" s="37"/>
      <c r="L74" s="37"/>
      <c r="M74" s="38">
        <f>SUM(M9:M73)</f>
        <v>0</v>
      </c>
      <c r="N74" s="38">
        <f>SUM(N9:N73)</f>
        <v>0</v>
      </c>
      <c r="O74" s="38">
        <f>SUM(O9:O73)</f>
        <v>0</v>
      </c>
      <c r="P74" s="38">
        <f>SUM(P9:P73)</f>
        <v>0</v>
      </c>
      <c r="Q74" s="38">
        <f>SUM(Q9:Q73)</f>
        <v>0</v>
      </c>
      <c r="R74" s="1"/>
      <c r="S74" s="588"/>
      <c r="U74" s="436"/>
    </row>
    <row r="75" spans="1:21" s="10" customFormat="1" x14ac:dyDescent="0.2">
      <c r="A75" s="13"/>
      <c r="B75" s="45" t="s">
        <v>9</v>
      </c>
      <c r="C75" s="45"/>
      <c r="D75" s="46"/>
      <c r="E75" s="47"/>
      <c r="F75" s="15"/>
      <c r="G75" s="41"/>
      <c r="H75" s="42"/>
      <c r="I75" s="42"/>
      <c r="J75" s="41"/>
      <c r="K75" s="42"/>
      <c r="L75" s="48"/>
      <c r="M75" s="49">
        <f>SUM(M74:M74)</f>
        <v>0</v>
      </c>
      <c r="N75" s="49">
        <f>SUM(N74:N74)</f>
        <v>0</v>
      </c>
      <c r="O75" s="49">
        <f>SUM(O74:O74)</f>
        <v>0</v>
      </c>
      <c r="P75" s="49">
        <f>SUM(P74:P74)</f>
        <v>0</v>
      </c>
      <c r="Q75" s="49">
        <f>SUM(Q74:Q74)</f>
        <v>0</v>
      </c>
    </row>
    <row r="76" spans="1:21" s="10" customFormat="1" x14ac:dyDescent="0.2">
      <c r="A76" s="13"/>
      <c r="B76" s="39"/>
      <c r="C76" s="39"/>
      <c r="D76" s="14"/>
      <c r="E76" s="47"/>
      <c r="F76" s="15"/>
      <c r="G76" s="53"/>
      <c r="H76" s="54"/>
      <c r="I76" s="54"/>
      <c r="J76" s="53"/>
      <c r="K76" s="54"/>
      <c r="L76" s="55" t="s">
        <v>12</v>
      </c>
      <c r="M76" s="56"/>
      <c r="N76" s="57"/>
      <c r="O76" s="57"/>
      <c r="P76" s="58"/>
      <c r="Q76" s="59">
        <f>SUM(Q75:Q75)</f>
        <v>0</v>
      </c>
      <c r="S76" s="113"/>
      <c r="U76" s="113"/>
    </row>
    <row r="77" spans="1:21" s="10" customFormat="1" x14ac:dyDescent="0.2">
      <c r="A77" s="13"/>
      <c r="B77" s="39"/>
      <c r="C77" s="39"/>
      <c r="D77" s="14"/>
      <c r="E77" s="47"/>
      <c r="F77" s="15"/>
      <c r="G77" s="53"/>
      <c r="H77" s="54"/>
      <c r="I77" s="54"/>
      <c r="J77" s="53"/>
      <c r="K77" s="54"/>
      <c r="L77" s="55" t="s">
        <v>13</v>
      </c>
      <c r="M77" s="52"/>
      <c r="N77" s="52">
        <v>0.21</v>
      </c>
      <c r="O77" s="57"/>
      <c r="P77" s="58"/>
      <c r="Q77" s="59">
        <f>Q76*N77</f>
        <v>0</v>
      </c>
    </row>
    <row r="78" spans="1:21" s="10" customFormat="1" x14ac:dyDescent="0.2">
      <c r="A78" s="13"/>
      <c r="B78" s="39"/>
      <c r="C78" s="39"/>
      <c r="D78" s="14"/>
      <c r="E78" s="47"/>
      <c r="F78" s="15"/>
      <c r="G78" s="53"/>
      <c r="H78" s="54"/>
      <c r="I78" s="54"/>
      <c r="J78" s="53"/>
      <c r="K78" s="54"/>
      <c r="L78" s="55" t="s">
        <v>14</v>
      </c>
      <c r="M78" s="56"/>
      <c r="N78" s="57"/>
      <c r="O78" s="57"/>
      <c r="P78" s="58"/>
      <c r="Q78" s="59">
        <f>Q76+Q77</f>
        <v>0</v>
      </c>
      <c r="T78" s="61"/>
    </row>
    <row r="79" spans="1:21" x14ac:dyDescent="0.2">
      <c r="N79" s="1"/>
    </row>
  </sheetData>
  <mergeCells count="7">
    <mergeCell ref="M6:Q6"/>
    <mergeCell ref="A6:A7"/>
    <mergeCell ref="D6:D7"/>
    <mergeCell ref="E6:E7"/>
    <mergeCell ref="F6:F7"/>
    <mergeCell ref="G6:L6"/>
    <mergeCell ref="B6:C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Footer>Page &amp;P of &amp;N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U22"/>
  <sheetViews>
    <sheetView view="pageBreakPreview" zoomScaleNormal="100" zoomScaleSheetLayoutView="100" workbookViewId="0">
      <selection activeCell="O19" sqref="O1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18" style="66" customWidth="1"/>
    <col min="4" max="4" width="6.140625" style="1" customWidth="1"/>
    <col min="5" max="5" width="6.28515625" style="1" customWidth="1"/>
    <col min="6" max="6" width="7.42578125" style="1" customWidth="1"/>
    <col min="7" max="7" width="6.85546875" style="1" bestFit="1" customWidth="1"/>
    <col min="8" max="8" width="8.28515625" style="1" customWidth="1"/>
    <col min="9" max="9" width="8.42578125" style="1" customWidth="1"/>
    <col min="10" max="10" width="9.28515625" style="1" bestFit="1" customWidth="1"/>
    <col min="11" max="11" width="9.42578125" style="1" customWidth="1"/>
    <col min="12" max="12" width="10.140625" style="1" customWidth="1"/>
    <col min="13" max="13" width="9.42578125" style="1" customWidth="1"/>
    <col min="14" max="14" width="9.7109375" style="4" customWidth="1"/>
    <col min="15" max="15" width="9.28515625" style="1" customWidth="1"/>
    <col min="16" max="16" width="8.7109375" style="1" customWidth="1"/>
    <col min="17" max="17" width="10.28515625" style="1" customWidth="1"/>
    <col min="18" max="16384" width="9.140625" style="1"/>
  </cols>
  <sheetData>
    <row r="1" spans="1:21" x14ac:dyDescent="0.2">
      <c r="A1" s="160" t="s">
        <v>418</v>
      </c>
      <c r="F1" s="4"/>
      <c r="M1" s="4"/>
      <c r="N1" s="1"/>
    </row>
    <row r="2" spans="1:21" x14ac:dyDescent="0.2">
      <c r="A2" s="160" t="e">
        <f>'7.8.1'!A2</f>
        <v>#REF!</v>
      </c>
      <c r="B2" s="67"/>
      <c r="C2" s="67"/>
      <c r="D2" s="6"/>
      <c r="E2" s="6"/>
      <c r="F2" s="6"/>
      <c r="G2" s="6"/>
      <c r="I2" s="5"/>
      <c r="J2" s="5"/>
      <c r="K2" s="5"/>
      <c r="L2" s="5"/>
    </row>
    <row r="3" spans="1:21" x14ac:dyDescent="0.2">
      <c r="B3" s="67"/>
      <c r="C3" s="67"/>
      <c r="D3" s="6"/>
      <c r="E3" s="5" t="s">
        <v>415</v>
      </c>
      <c r="F3" s="6"/>
      <c r="G3" s="6"/>
      <c r="I3" s="5"/>
      <c r="J3" s="5"/>
      <c r="K3" s="5"/>
      <c r="L3" s="5"/>
    </row>
    <row r="4" spans="1:21" x14ac:dyDescent="0.2">
      <c r="B4" s="67"/>
      <c r="C4" s="67"/>
      <c r="D4" s="6"/>
      <c r="E4" s="5" t="e">
        <f>#REF!</f>
        <v>#REF!</v>
      </c>
      <c r="F4" s="6"/>
      <c r="G4" s="6"/>
      <c r="H4" s="5"/>
      <c r="I4" s="5"/>
      <c r="J4" s="5"/>
      <c r="K4" s="5"/>
      <c r="L4" s="5"/>
    </row>
    <row r="5" spans="1:21" x14ac:dyDescent="0.2">
      <c r="B5" s="66" t="s">
        <v>420</v>
      </c>
      <c r="F5" s="4"/>
      <c r="N5" s="1"/>
      <c r="O5" s="7" t="s">
        <v>8</v>
      </c>
      <c r="P5" s="8">
        <f>Q21</f>
        <v>0</v>
      </c>
      <c r="Q5" s="1" t="s">
        <v>86</v>
      </c>
    </row>
    <row r="6" spans="1:21" s="10" customFormat="1" x14ac:dyDescent="0.2">
      <c r="A6" s="668" t="s">
        <v>0</v>
      </c>
      <c r="B6" s="670" t="s">
        <v>18</v>
      </c>
      <c r="C6" s="671"/>
      <c r="D6" s="669" t="s">
        <v>6</v>
      </c>
      <c r="E6" s="669" t="s">
        <v>19</v>
      </c>
      <c r="F6" s="669" t="s">
        <v>20</v>
      </c>
      <c r="G6" s="667" t="s">
        <v>1</v>
      </c>
      <c r="H6" s="667"/>
      <c r="I6" s="667"/>
      <c r="J6" s="667"/>
      <c r="K6" s="667"/>
      <c r="L6" s="667"/>
      <c r="M6" s="667" t="s">
        <v>2</v>
      </c>
      <c r="N6" s="667"/>
      <c r="O6" s="667"/>
      <c r="P6" s="667"/>
      <c r="Q6" s="667"/>
    </row>
    <row r="7" spans="1:21" s="10" customFormat="1" ht="90.75" customHeight="1" x14ac:dyDescent="0.2">
      <c r="A7" s="668"/>
      <c r="B7" s="672"/>
      <c r="C7" s="673"/>
      <c r="D7" s="669"/>
      <c r="E7" s="669"/>
      <c r="F7" s="669"/>
      <c r="G7" s="22" t="s">
        <v>3</v>
      </c>
      <c r="H7" s="22" t="s">
        <v>21</v>
      </c>
      <c r="I7" s="22" t="s">
        <v>22</v>
      </c>
      <c r="J7" s="22" t="s">
        <v>23</v>
      </c>
      <c r="K7" s="22" t="s">
        <v>24</v>
      </c>
      <c r="L7" s="22" t="s">
        <v>25</v>
      </c>
      <c r="M7" s="22" t="s">
        <v>4</v>
      </c>
      <c r="N7" s="22" t="s">
        <v>26</v>
      </c>
      <c r="O7" s="22" t="s">
        <v>23</v>
      </c>
      <c r="P7" s="22" t="s">
        <v>24</v>
      </c>
      <c r="Q7" s="22" t="s">
        <v>27</v>
      </c>
    </row>
    <row r="8" spans="1:21" x14ac:dyDescent="0.2">
      <c r="A8" s="9">
        <v>1</v>
      </c>
      <c r="B8" s="9">
        <v>2</v>
      </c>
      <c r="C8" s="9"/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9">
        <v>16</v>
      </c>
    </row>
    <row r="9" spans="1:21" s="10" customFormat="1" x14ac:dyDescent="0.2">
      <c r="A9" s="535"/>
      <c r="B9" s="536"/>
      <c r="C9" s="536"/>
      <c r="D9" s="537"/>
      <c r="E9" s="537"/>
      <c r="F9" s="505"/>
      <c r="G9" s="538"/>
      <c r="H9" s="539"/>
      <c r="I9" s="540"/>
      <c r="J9" s="540"/>
      <c r="K9" s="540"/>
      <c r="L9" s="540"/>
      <c r="M9" s="540"/>
      <c r="N9" s="540"/>
      <c r="O9" s="540"/>
      <c r="P9" s="540"/>
      <c r="Q9" s="540"/>
    </row>
    <row r="10" spans="1:21" s="10" customFormat="1" x14ac:dyDescent="0.2">
      <c r="A10" s="535">
        <v>1</v>
      </c>
      <c r="B10" s="541" t="s">
        <v>988</v>
      </c>
      <c r="C10" s="536"/>
      <c r="D10" s="537"/>
      <c r="E10" s="537"/>
      <c r="F10" s="537"/>
      <c r="G10" s="539"/>
      <c r="H10" s="542"/>
      <c r="I10" s="540"/>
      <c r="J10" s="540"/>
      <c r="K10" s="540"/>
      <c r="L10" s="540"/>
      <c r="M10" s="540"/>
      <c r="N10" s="540"/>
      <c r="O10" s="540"/>
      <c r="P10" s="540"/>
      <c r="Q10" s="540"/>
    </row>
    <row r="11" spans="1:21" s="10" customFormat="1" x14ac:dyDescent="0.2">
      <c r="A11" s="535">
        <v>2</v>
      </c>
      <c r="B11" s="536" t="s">
        <v>989</v>
      </c>
      <c r="C11" s="543">
        <v>50</v>
      </c>
      <c r="D11" s="537" t="s">
        <v>436</v>
      </c>
      <c r="E11" s="537"/>
      <c r="F11" s="537">
        <v>1</v>
      </c>
      <c r="G11" s="539"/>
      <c r="H11" s="542"/>
      <c r="I11" s="540"/>
      <c r="J11" s="540"/>
      <c r="K11" s="540"/>
      <c r="L11" s="540"/>
      <c r="M11" s="540"/>
      <c r="N11" s="540"/>
      <c r="O11" s="540"/>
      <c r="P11" s="540"/>
      <c r="Q11" s="540"/>
      <c r="S11" s="11"/>
      <c r="T11" s="11"/>
      <c r="U11" s="11"/>
    </row>
    <row r="12" spans="1:21" s="10" customFormat="1" ht="51" x14ac:dyDescent="0.2">
      <c r="A12" s="535"/>
      <c r="B12" s="536" t="s">
        <v>990</v>
      </c>
      <c r="C12" s="543"/>
      <c r="D12" s="537" t="s">
        <v>71</v>
      </c>
      <c r="E12" s="537"/>
      <c r="F12" s="537">
        <v>1</v>
      </c>
      <c r="G12" s="539"/>
      <c r="H12" s="542"/>
      <c r="I12" s="540"/>
      <c r="J12" s="540"/>
      <c r="K12" s="540"/>
      <c r="L12" s="540"/>
      <c r="M12" s="540"/>
      <c r="N12" s="540"/>
      <c r="O12" s="540"/>
      <c r="P12" s="540"/>
      <c r="Q12" s="540"/>
      <c r="S12" s="11"/>
      <c r="T12" s="11"/>
      <c r="U12" s="11"/>
    </row>
    <row r="13" spans="1:21" s="10" customFormat="1" ht="51" x14ac:dyDescent="0.2">
      <c r="A13" s="535"/>
      <c r="B13" s="536" t="s">
        <v>991</v>
      </c>
      <c r="C13" s="543"/>
      <c r="D13" s="537" t="s">
        <v>71</v>
      </c>
      <c r="E13" s="537"/>
      <c r="F13" s="537">
        <v>5</v>
      </c>
      <c r="G13" s="539"/>
      <c r="H13" s="542"/>
      <c r="I13" s="540"/>
      <c r="J13" s="540"/>
      <c r="K13" s="540"/>
      <c r="L13" s="540"/>
      <c r="M13" s="540"/>
      <c r="N13" s="540"/>
      <c r="O13" s="540"/>
      <c r="P13" s="540"/>
      <c r="Q13" s="540"/>
      <c r="S13" s="11"/>
      <c r="T13" s="11"/>
      <c r="U13" s="11"/>
    </row>
    <row r="14" spans="1:21" s="10" customFormat="1" x14ac:dyDescent="0.2">
      <c r="A14" s="535"/>
      <c r="B14" s="536" t="s">
        <v>992</v>
      </c>
      <c r="C14" s="543">
        <v>50</v>
      </c>
      <c r="D14" s="537" t="s">
        <v>661</v>
      </c>
      <c r="E14" s="537"/>
      <c r="F14" s="537">
        <v>210</v>
      </c>
      <c r="G14" s="539"/>
      <c r="H14" s="542"/>
      <c r="I14" s="540"/>
      <c r="J14" s="540"/>
      <c r="K14" s="540"/>
      <c r="L14" s="540"/>
      <c r="M14" s="540"/>
      <c r="N14" s="540"/>
      <c r="O14" s="540"/>
      <c r="P14" s="540"/>
      <c r="Q14" s="540"/>
      <c r="S14" s="11"/>
      <c r="T14" s="11"/>
      <c r="U14" s="11"/>
    </row>
    <row r="15" spans="1:21" s="10" customFormat="1" x14ac:dyDescent="0.2">
      <c r="A15" s="535"/>
      <c r="B15" s="536" t="s">
        <v>993</v>
      </c>
      <c r="C15" s="543">
        <v>50</v>
      </c>
      <c r="D15" s="537" t="s">
        <v>661</v>
      </c>
      <c r="E15" s="537"/>
      <c r="F15" s="537">
        <v>210</v>
      </c>
      <c r="G15" s="539"/>
      <c r="H15" s="542"/>
      <c r="I15" s="540"/>
      <c r="J15" s="540"/>
      <c r="K15" s="540"/>
      <c r="L15" s="540"/>
      <c r="M15" s="540"/>
      <c r="N15" s="540"/>
      <c r="O15" s="540"/>
      <c r="P15" s="540"/>
      <c r="Q15" s="540"/>
      <c r="S15" s="11"/>
      <c r="T15" s="11"/>
      <c r="U15" s="11"/>
    </row>
    <row r="16" spans="1:21" s="11" customFormat="1" x14ac:dyDescent="0.2">
      <c r="A16" s="535"/>
      <c r="B16" s="544"/>
      <c r="C16" s="544"/>
      <c r="D16" s="537"/>
      <c r="E16" s="537"/>
      <c r="F16" s="505"/>
      <c r="G16" s="538"/>
      <c r="H16" s="545"/>
      <c r="I16" s="540"/>
      <c r="J16" s="540"/>
      <c r="K16" s="540"/>
      <c r="L16" s="540">
        <f>SUM(I16:K16)</f>
        <v>0</v>
      </c>
      <c r="M16" s="540">
        <f>ROUND(F16*G16,2)</f>
        <v>0</v>
      </c>
      <c r="N16" s="540">
        <f>ROUND(F16*I16,2)</f>
        <v>0</v>
      </c>
      <c r="O16" s="540">
        <f>ROUND(F16*J16,2)</f>
        <v>0</v>
      </c>
      <c r="P16" s="540">
        <f>ROUND(F16*K16,2)</f>
        <v>0</v>
      </c>
      <c r="Q16" s="540">
        <f>ROUND(((N16+O16)+P16),2)</f>
        <v>0</v>
      </c>
    </row>
    <row r="17" spans="1:20" s="2" customFormat="1" x14ac:dyDescent="0.2">
      <c r="A17" s="546"/>
      <c r="B17" s="547"/>
      <c r="C17" s="547"/>
      <c r="D17" s="548" t="s">
        <v>7</v>
      </c>
      <c r="E17" s="549"/>
      <c r="F17" s="550"/>
      <c r="G17" s="550"/>
      <c r="H17" s="550"/>
      <c r="I17" s="551"/>
      <c r="J17" s="550"/>
      <c r="K17" s="551"/>
      <c r="L17" s="551"/>
      <c r="M17" s="552">
        <f>SUM(M9:M16)</f>
        <v>0</v>
      </c>
      <c r="N17" s="552">
        <f>SUM(N9:N16)</f>
        <v>0</v>
      </c>
      <c r="O17" s="552">
        <f>SUM(O9:O16)</f>
        <v>0</v>
      </c>
      <c r="P17" s="552">
        <f>SUM(P9:P16)</f>
        <v>0</v>
      </c>
      <c r="Q17" s="552">
        <f>SUM(Q9:Q16)</f>
        <v>0</v>
      </c>
      <c r="R17" s="1"/>
    </row>
    <row r="18" spans="1:20" s="10" customFormat="1" x14ac:dyDescent="0.2">
      <c r="A18" s="553"/>
      <c r="B18" s="554" t="s">
        <v>9</v>
      </c>
      <c r="C18" s="554"/>
      <c r="D18" s="555"/>
      <c r="E18" s="556"/>
      <c r="F18" s="557"/>
      <c r="G18" s="558"/>
      <c r="H18" s="559"/>
      <c r="I18" s="559"/>
      <c r="J18" s="558"/>
      <c r="K18" s="559"/>
      <c r="L18" s="560"/>
      <c r="M18" s="561">
        <f>SUM(M17:M17)</f>
        <v>0</v>
      </c>
      <c r="N18" s="561">
        <f>SUM(N17:N17)</f>
        <v>0</v>
      </c>
      <c r="O18" s="561">
        <f>SUM(O17:O17)</f>
        <v>0</v>
      </c>
      <c r="P18" s="561">
        <f>SUM(P17:P17)</f>
        <v>0</v>
      </c>
      <c r="Q18" s="561">
        <f>SUM(Q17:Q17)</f>
        <v>0</v>
      </c>
    </row>
    <row r="19" spans="1:20" s="10" customFormat="1" x14ac:dyDescent="0.2">
      <c r="A19" s="553"/>
      <c r="B19" s="562"/>
      <c r="C19" s="562"/>
      <c r="D19" s="563"/>
      <c r="E19" s="556"/>
      <c r="F19" s="557"/>
      <c r="G19" s="564"/>
      <c r="H19" s="565"/>
      <c r="I19" s="565"/>
      <c r="J19" s="564"/>
      <c r="K19" s="565"/>
      <c r="L19" s="566" t="s">
        <v>12</v>
      </c>
      <c r="M19" s="567"/>
      <c r="N19" s="568"/>
      <c r="O19" s="568"/>
      <c r="P19" s="569"/>
      <c r="Q19" s="570">
        <f>SUM(Q18:Q18)</f>
        <v>0</v>
      </c>
    </row>
    <row r="20" spans="1:20" s="10" customFormat="1" x14ac:dyDescent="0.2">
      <c r="A20" s="553"/>
      <c r="B20" s="562"/>
      <c r="C20" s="562"/>
      <c r="D20" s="563"/>
      <c r="E20" s="556"/>
      <c r="F20" s="557"/>
      <c r="G20" s="564"/>
      <c r="H20" s="565"/>
      <c r="I20" s="565"/>
      <c r="J20" s="564"/>
      <c r="K20" s="565"/>
      <c r="L20" s="566" t="s">
        <v>13</v>
      </c>
      <c r="M20" s="571"/>
      <c r="N20" s="571">
        <v>0.21</v>
      </c>
      <c r="O20" s="568"/>
      <c r="P20" s="569"/>
      <c r="Q20" s="570">
        <f>Q19*N20</f>
        <v>0</v>
      </c>
    </row>
    <row r="21" spans="1:20" s="10" customFormat="1" x14ac:dyDescent="0.2">
      <c r="A21" s="553"/>
      <c r="B21" s="562"/>
      <c r="C21" s="562"/>
      <c r="D21" s="563"/>
      <c r="E21" s="556"/>
      <c r="F21" s="557"/>
      <c r="G21" s="564"/>
      <c r="H21" s="565"/>
      <c r="I21" s="565"/>
      <c r="J21" s="564"/>
      <c r="K21" s="565"/>
      <c r="L21" s="566" t="s">
        <v>14</v>
      </c>
      <c r="M21" s="567"/>
      <c r="N21" s="568"/>
      <c r="O21" s="568"/>
      <c r="P21" s="569"/>
      <c r="Q21" s="570">
        <f>Q19+Q20</f>
        <v>0</v>
      </c>
      <c r="T21" s="61"/>
    </row>
    <row r="22" spans="1:20" x14ac:dyDescent="0.2">
      <c r="N22" s="1"/>
    </row>
  </sheetData>
  <mergeCells count="7">
    <mergeCell ref="M6:Q6"/>
    <mergeCell ref="A6:A7"/>
    <mergeCell ref="D6:D7"/>
    <mergeCell ref="E6:E7"/>
    <mergeCell ref="F6:F7"/>
    <mergeCell ref="G6:L6"/>
    <mergeCell ref="B6:C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headerFooter>
    <oddFooter>Page &amp;P of &amp;N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T29"/>
  <sheetViews>
    <sheetView view="pageBreakPreview" topLeftCell="A7" zoomScale="85" zoomScaleNormal="100" zoomScaleSheetLayoutView="85" workbookViewId="0">
      <selection activeCell="O19" sqref="O19"/>
    </sheetView>
  </sheetViews>
  <sheetFormatPr defaultColWidth="9.140625" defaultRowHeight="12.75" x14ac:dyDescent="0.2"/>
  <cols>
    <col min="1" max="1" width="3.42578125" style="3" customWidth="1"/>
    <col min="2" max="2" width="55.2851562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10.42578125" style="1" customWidth="1"/>
    <col min="13" max="13" width="10.42578125" style="4" customWidth="1"/>
    <col min="14" max="15" width="10.4257812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'7.8.2'!A2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414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P28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96.7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10" customFormat="1" x14ac:dyDescent="0.2">
      <c r="A9" s="120"/>
      <c r="B9" s="130"/>
      <c r="C9" s="60"/>
      <c r="D9" s="60"/>
      <c r="E9" s="124"/>
      <c r="F9" s="133"/>
      <c r="G9" s="143"/>
      <c r="H9" s="133"/>
      <c r="I9" s="133"/>
      <c r="J9" s="133"/>
      <c r="K9" s="133"/>
      <c r="L9" s="133"/>
      <c r="M9" s="12"/>
      <c r="N9" s="12"/>
      <c r="O9" s="12"/>
      <c r="P9" s="12"/>
    </row>
    <row r="10" spans="1:20" s="10" customFormat="1" ht="51" x14ac:dyDescent="0.2">
      <c r="A10" s="120">
        <v>1</v>
      </c>
      <c r="B10" s="355" t="s">
        <v>981</v>
      </c>
      <c r="C10" s="262" t="s">
        <v>71</v>
      </c>
      <c r="D10" s="60"/>
      <c r="E10" s="124">
        <v>3</v>
      </c>
      <c r="F10" s="143"/>
      <c r="G10" s="62"/>
      <c r="H10" s="12"/>
      <c r="I10" s="12"/>
      <c r="J10" s="12"/>
      <c r="K10" s="12"/>
      <c r="L10" s="12"/>
      <c r="M10" s="12"/>
      <c r="N10" s="12"/>
      <c r="O10" s="12"/>
      <c r="P10" s="12"/>
      <c r="R10" s="11"/>
      <c r="S10" s="11"/>
      <c r="T10" s="11"/>
    </row>
    <row r="11" spans="1:20" s="10" customFormat="1" ht="51" x14ac:dyDescent="0.2">
      <c r="A11" s="120"/>
      <c r="B11" s="355" t="s">
        <v>982</v>
      </c>
      <c r="C11" s="262" t="s">
        <v>71</v>
      </c>
      <c r="D11" s="60"/>
      <c r="E11" s="124">
        <v>1</v>
      </c>
      <c r="F11" s="143"/>
      <c r="G11" s="62"/>
      <c r="H11" s="133"/>
      <c r="I11" s="133"/>
      <c r="J11" s="133"/>
      <c r="K11" s="12"/>
      <c r="L11" s="12"/>
      <c r="M11" s="12"/>
      <c r="N11" s="12"/>
      <c r="O11" s="12"/>
      <c r="P11" s="12"/>
      <c r="R11" s="11"/>
      <c r="S11" s="11"/>
      <c r="T11" s="11"/>
    </row>
    <row r="12" spans="1:20" s="10" customFormat="1" ht="54.75" customHeight="1" x14ac:dyDescent="0.2">
      <c r="A12" s="120"/>
      <c r="B12" s="355" t="s">
        <v>983</v>
      </c>
      <c r="C12" s="262" t="s">
        <v>71</v>
      </c>
      <c r="D12" s="60"/>
      <c r="E12" s="124">
        <v>1</v>
      </c>
      <c r="F12" s="143"/>
      <c r="G12" s="62"/>
      <c r="H12" s="133"/>
      <c r="I12" s="133"/>
      <c r="J12" s="133"/>
      <c r="K12" s="12"/>
      <c r="L12" s="12"/>
      <c r="M12" s="12"/>
      <c r="N12" s="12"/>
      <c r="O12" s="12"/>
      <c r="P12" s="12"/>
      <c r="R12" s="11"/>
      <c r="S12" s="11"/>
      <c r="T12" s="11"/>
    </row>
    <row r="13" spans="1:20" s="10" customFormat="1" ht="51" x14ac:dyDescent="0.2">
      <c r="A13" s="120"/>
      <c r="B13" s="355" t="s">
        <v>984</v>
      </c>
      <c r="C13" s="262" t="s">
        <v>71</v>
      </c>
      <c r="D13" s="60"/>
      <c r="E13" s="124">
        <v>1</v>
      </c>
      <c r="F13" s="143"/>
      <c r="G13" s="62"/>
      <c r="H13" s="133"/>
      <c r="I13" s="133"/>
      <c r="J13" s="133"/>
      <c r="K13" s="12"/>
      <c r="L13" s="12"/>
      <c r="M13" s="12"/>
      <c r="N13" s="12"/>
      <c r="O13" s="12"/>
      <c r="P13" s="12"/>
      <c r="R13" s="11"/>
      <c r="S13" s="11"/>
      <c r="T13" s="11"/>
    </row>
    <row r="14" spans="1:20" s="10" customFormat="1" ht="38.25" x14ac:dyDescent="0.2">
      <c r="A14" s="120"/>
      <c r="B14" s="355" t="s">
        <v>985</v>
      </c>
      <c r="C14" s="262" t="s">
        <v>71</v>
      </c>
      <c r="D14" s="60"/>
      <c r="E14" s="124">
        <v>1</v>
      </c>
      <c r="F14" s="143"/>
      <c r="G14" s="62"/>
      <c r="H14" s="133"/>
      <c r="I14" s="133"/>
      <c r="J14" s="133"/>
      <c r="K14" s="12"/>
      <c r="L14" s="12"/>
      <c r="M14" s="12"/>
      <c r="N14" s="12"/>
      <c r="O14" s="12"/>
      <c r="P14" s="12"/>
      <c r="R14" s="11"/>
      <c r="S14" s="11"/>
      <c r="T14" s="11"/>
    </row>
    <row r="15" spans="1:20" s="10" customFormat="1" ht="25.5" x14ac:dyDescent="0.2">
      <c r="A15" s="120"/>
      <c r="B15" s="355" t="s">
        <v>986</v>
      </c>
      <c r="C15" s="262" t="s">
        <v>71</v>
      </c>
      <c r="D15" s="60"/>
      <c r="E15" s="124">
        <v>3</v>
      </c>
      <c r="F15" s="143"/>
      <c r="G15" s="62"/>
      <c r="H15" s="133"/>
      <c r="I15" s="133"/>
      <c r="J15" s="133"/>
      <c r="K15" s="12"/>
      <c r="L15" s="12"/>
      <c r="M15" s="12"/>
      <c r="N15" s="12"/>
      <c r="O15" s="12"/>
      <c r="P15" s="12"/>
      <c r="R15" s="11"/>
      <c r="S15" s="11"/>
      <c r="T15" s="11"/>
    </row>
    <row r="16" spans="1:20" s="10" customFormat="1" ht="25.5" x14ac:dyDescent="0.2">
      <c r="A16" s="120"/>
      <c r="B16" s="355" t="s">
        <v>987</v>
      </c>
      <c r="C16" s="262" t="s">
        <v>71</v>
      </c>
      <c r="D16" s="60"/>
      <c r="E16" s="124">
        <v>2</v>
      </c>
      <c r="F16" s="143"/>
      <c r="G16" s="62"/>
      <c r="H16" s="133"/>
      <c r="I16" s="133"/>
      <c r="J16" s="133"/>
      <c r="K16" s="12"/>
      <c r="L16" s="12"/>
      <c r="M16" s="12"/>
      <c r="N16" s="12"/>
      <c r="O16" s="12"/>
      <c r="P16" s="12"/>
      <c r="R16" s="11"/>
      <c r="S16" s="11"/>
      <c r="T16" s="11"/>
    </row>
    <row r="17" spans="1:20" s="10" customFormat="1" ht="38.25" x14ac:dyDescent="0.2">
      <c r="A17" s="120"/>
      <c r="B17" s="355" t="s">
        <v>1012</v>
      </c>
      <c r="C17" s="262" t="s">
        <v>71</v>
      </c>
      <c r="D17" s="60"/>
      <c r="E17" s="124">
        <v>1</v>
      </c>
      <c r="F17" s="143"/>
      <c r="G17" s="62"/>
      <c r="H17" s="133"/>
      <c r="I17" s="133"/>
      <c r="J17" s="133"/>
      <c r="K17" s="12"/>
      <c r="L17" s="12"/>
      <c r="M17" s="12"/>
      <c r="N17" s="12"/>
      <c r="O17" s="12"/>
      <c r="P17" s="12"/>
      <c r="R17" s="11"/>
      <c r="S17" s="11"/>
      <c r="T17" s="11"/>
    </row>
    <row r="18" spans="1:20" s="10" customFormat="1" x14ac:dyDescent="0.2">
      <c r="A18" s="120"/>
      <c r="B18" s="365" t="s">
        <v>1017</v>
      </c>
      <c r="C18" s="393" t="s">
        <v>28</v>
      </c>
      <c r="D18" s="393"/>
      <c r="E18" s="572">
        <v>1</v>
      </c>
      <c r="F18" s="143"/>
      <c r="G18" s="573"/>
      <c r="H18" s="573"/>
      <c r="I18" s="573"/>
      <c r="J18" s="573"/>
      <c r="K18" s="573"/>
      <c r="L18" s="12"/>
      <c r="M18" s="12"/>
      <c r="N18" s="12"/>
      <c r="O18" s="12"/>
      <c r="P18" s="12"/>
      <c r="R18" s="11"/>
      <c r="S18" s="11"/>
      <c r="T18" s="11"/>
    </row>
    <row r="19" spans="1:20" s="10" customFormat="1" x14ac:dyDescent="0.2">
      <c r="A19" s="120"/>
      <c r="B19" s="365" t="s">
        <v>1473</v>
      </c>
      <c r="C19" s="393" t="s">
        <v>28</v>
      </c>
      <c r="D19" s="393"/>
      <c r="E19" s="572">
        <v>1</v>
      </c>
      <c r="F19" s="143"/>
      <c r="G19" s="573"/>
      <c r="H19" s="573"/>
      <c r="I19" s="573"/>
      <c r="J19" s="573"/>
      <c r="K19" s="573"/>
      <c r="L19" s="12"/>
      <c r="M19" s="12"/>
      <c r="N19" s="12"/>
      <c r="O19" s="12"/>
      <c r="P19" s="12"/>
      <c r="R19" s="11"/>
      <c r="S19" s="11"/>
      <c r="T19" s="11"/>
    </row>
    <row r="20" spans="1:20" s="10" customFormat="1" x14ac:dyDescent="0.2">
      <c r="A20" s="120"/>
      <c r="B20" s="365" t="s">
        <v>1027</v>
      </c>
      <c r="C20" s="393" t="s">
        <v>28</v>
      </c>
      <c r="D20" s="393"/>
      <c r="E20" s="572">
        <v>1</v>
      </c>
      <c r="F20" s="143"/>
      <c r="G20" s="573"/>
      <c r="H20" s="573"/>
      <c r="I20" s="573"/>
      <c r="J20" s="573"/>
      <c r="K20" s="573"/>
      <c r="L20" s="12"/>
      <c r="M20" s="12"/>
      <c r="N20" s="12"/>
      <c r="O20" s="12"/>
      <c r="P20" s="12"/>
      <c r="R20" s="11"/>
      <c r="S20" s="11"/>
      <c r="T20" s="11"/>
    </row>
    <row r="21" spans="1:20" s="10" customFormat="1" x14ac:dyDescent="0.2">
      <c r="A21" s="120"/>
      <c r="B21" s="365" t="s">
        <v>1043</v>
      </c>
      <c r="C21" s="393" t="s">
        <v>82</v>
      </c>
      <c r="D21" s="393"/>
      <c r="E21" s="572">
        <v>2</v>
      </c>
      <c r="F21" s="143"/>
      <c r="G21" s="573"/>
      <c r="H21" s="573"/>
      <c r="I21" s="573"/>
      <c r="J21" s="573"/>
      <c r="K21" s="573"/>
      <c r="L21" s="12"/>
      <c r="M21" s="12"/>
      <c r="N21" s="12"/>
      <c r="O21" s="12"/>
      <c r="P21" s="12"/>
      <c r="R21" s="11"/>
      <c r="S21" s="11"/>
      <c r="T21" s="11"/>
    </row>
    <row r="22" spans="1:20" s="10" customFormat="1" x14ac:dyDescent="0.2">
      <c r="A22" s="120"/>
      <c r="B22" s="365" t="s">
        <v>1044</v>
      </c>
      <c r="C22" s="393" t="s">
        <v>28</v>
      </c>
      <c r="D22" s="393"/>
      <c r="E22" s="572">
        <v>5</v>
      </c>
      <c r="F22" s="143"/>
      <c r="G22" s="573"/>
      <c r="H22" s="573"/>
      <c r="I22" s="573"/>
      <c r="J22" s="573"/>
      <c r="K22" s="573"/>
      <c r="L22" s="12"/>
      <c r="M22" s="12"/>
      <c r="N22" s="12"/>
      <c r="O22" s="12"/>
      <c r="P22" s="12"/>
      <c r="R22" s="11"/>
      <c r="S22" s="11"/>
      <c r="T22" s="11"/>
    </row>
    <row r="23" spans="1:20" s="11" customFormat="1" x14ac:dyDescent="0.2">
      <c r="A23" s="120"/>
      <c r="B23" s="129"/>
      <c r="C23" s="60"/>
      <c r="D23" s="60"/>
      <c r="E23" s="124"/>
      <c r="F23" s="133"/>
      <c r="G23" s="134"/>
      <c r="H23" s="133"/>
      <c r="I23" s="133"/>
      <c r="J23" s="133"/>
      <c r="K23" s="133"/>
      <c r="L23" s="133"/>
      <c r="M23" s="12"/>
      <c r="N23" s="12"/>
      <c r="O23" s="12"/>
      <c r="P23" s="12"/>
    </row>
    <row r="24" spans="1:20" s="2" customFormat="1" x14ac:dyDescent="0.2">
      <c r="A24" s="25"/>
      <c r="B24" s="34"/>
      <c r="C24" s="24" t="s">
        <v>7</v>
      </c>
      <c r="D24" s="35"/>
      <c r="E24" s="36"/>
      <c r="F24" s="36"/>
      <c r="G24" s="36"/>
      <c r="H24" s="37"/>
      <c r="I24" s="36"/>
      <c r="J24" s="37"/>
      <c r="K24" s="37"/>
      <c r="L24" s="38">
        <f>SUM(L9:L23)</f>
        <v>0</v>
      </c>
      <c r="M24" s="38">
        <f>SUM(M9:M23)</f>
        <v>0</v>
      </c>
      <c r="N24" s="38">
        <f>SUM(N9:N23)</f>
        <v>0</v>
      </c>
      <c r="O24" s="38">
        <f>SUM(O9:O23)</f>
        <v>0</v>
      </c>
      <c r="P24" s="38">
        <f>SUM(P9:P23)</f>
        <v>0</v>
      </c>
      <c r="Q24" s="1"/>
    </row>
    <row r="25" spans="1:20" s="10" customFormat="1" x14ac:dyDescent="0.2">
      <c r="A25" s="13"/>
      <c r="B25" s="45" t="s">
        <v>9</v>
      </c>
      <c r="C25" s="46"/>
      <c r="D25" s="47"/>
      <c r="E25" s="15"/>
      <c r="F25" s="41"/>
      <c r="G25" s="42"/>
      <c r="H25" s="42"/>
      <c r="I25" s="41"/>
      <c r="J25" s="42"/>
      <c r="K25" s="48"/>
      <c r="L25" s="49">
        <f>SUM(L24:L24)</f>
        <v>0</v>
      </c>
      <c r="M25" s="49">
        <f>SUM(M24:M24)</f>
        <v>0</v>
      </c>
      <c r="N25" s="49">
        <f>SUM(N24:N24)</f>
        <v>0</v>
      </c>
      <c r="O25" s="49">
        <f>SUM(O24:O24)</f>
        <v>0</v>
      </c>
      <c r="P25" s="49">
        <f>SUM(P24:P24)</f>
        <v>0</v>
      </c>
    </row>
    <row r="26" spans="1:20" s="10" customFormat="1" x14ac:dyDescent="0.2">
      <c r="A26" s="13"/>
      <c r="B26" s="39"/>
      <c r="C26" s="14"/>
      <c r="D26" s="47"/>
      <c r="E26" s="15"/>
      <c r="F26" s="53"/>
      <c r="G26" s="54"/>
      <c r="H26" s="54"/>
      <c r="I26" s="53"/>
      <c r="J26" s="54"/>
      <c r="K26" s="55" t="s">
        <v>12</v>
      </c>
      <c r="L26" s="56"/>
      <c r="M26" s="57"/>
      <c r="N26" s="57"/>
      <c r="O26" s="58"/>
      <c r="P26" s="59">
        <f>SUM(P25:P25)</f>
        <v>0</v>
      </c>
    </row>
    <row r="27" spans="1:20" s="10" customFormat="1" x14ac:dyDescent="0.2">
      <c r="A27" s="13"/>
      <c r="B27" s="39"/>
      <c r="C27" s="14"/>
      <c r="D27" s="47"/>
      <c r="E27" s="15"/>
      <c r="F27" s="53"/>
      <c r="G27" s="54"/>
      <c r="H27" s="54"/>
      <c r="I27" s="53"/>
      <c r="J27" s="54"/>
      <c r="K27" s="55" t="s">
        <v>13</v>
      </c>
      <c r="L27" s="52"/>
      <c r="M27" s="52">
        <v>0.21</v>
      </c>
      <c r="N27" s="57"/>
      <c r="O27" s="58"/>
      <c r="P27" s="59">
        <f>P26*M27</f>
        <v>0</v>
      </c>
    </row>
    <row r="28" spans="1:20" s="10" customFormat="1" x14ac:dyDescent="0.2">
      <c r="A28" s="13"/>
      <c r="B28" s="39"/>
      <c r="C28" s="14"/>
      <c r="D28" s="47"/>
      <c r="E28" s="15"/>
      <c r="F28" s="53"/>
      <c r="G28" s="54"/>
      <c r="H28" s="54"/>
      <c r="I28" s="53"/>
      <c r="J28" s="54"/>
      <c r="K28" s="55" t="s">
        <v>14</v>
      </c>
      <c r="L28" s="56"/>
      <c r="M28" s="57"/>
      <c r="N28" s="57"/>
      <c r="O28" s="58"/>
      <c r="P28" s="59">
        <f>P26+P27</f>
        <v>0</v>
      </c>
      <c r="S28" s="61"/>
    </row>
    <row r="29" spans="1:20" x14ac:dyDescent="0.2">
      <c r="M29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Footer>Page &amp;P of &amp;N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T28"/>
  <sheetViews>
    <sheetView view="pageBreakPreview" zoomScaleNormal="100" zoomScaleSheetLayoutView="100" workbookViewId="0">
      <selection activeCell="O19" sqref="O19"/>
    </sheetView>
  </sheetViews>
  <sheetFormatPr defaultColWidth="9.140625" defaultRowHeight="12.75" x14ac:dyDescent="0.2"/>
  <cols>
    <col min="1" max="1" width="3.42578125" style="3" customWidth="1"/>
    <col min="2" max="2" width="62.140625" style="66" customWidth="1"/>
    <col min="3" max="3" width="6.140625" style="1" customWidth="1"/>
    <col min="4" max="4" width="6.28515625" style="1" customWidth="1"/>
    <col min="5" max="5" width="8.42578125" style="1" customWidth="1"/>
    <col min="6" max="6" width="8" style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10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'7.8.3'!A2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130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P27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102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10" customFormat="1" x14ac:dyDescent="0.2">
      <c r="A9" s="184"/>
      <c r="B9" s="185"/>
      <c r="C9" s="186"/>
      <c r="D9" s="187"/>
      <c r="E9" s="188"/>
      <c r="F9" s="189"/>
      <c r="G9" s="189"/>
      <c r="H9" s="12"/>
      <c r="I9" s="12"/>
      <c r="J9" s="12"/>
      <c r="K9" s="12"/>
      <c r="L9" s="12"/>
      <c r="M9" s="12"/>
      <c r="N9" s="12"/>
      <c r="O9" s="12"/>
      <c r="P9" s="12"/>
    </row>
    <row r="10" spans="1:20" s="10" customFormat="1" x14ac:dyDescent="0.2">
      <c r="A10" s="120">
        <v>1</v>
      </c>
      <c r="B10" s="84" t="s">
        <v>514</v>
      </c>
      <c r="C10" s="175" t="s">
        <v>5</v>
      </c>
      <c r="D10" s="175">
        <v>1</v>
      </c>
      <c r="E10" s="284">
        <f>E14</f>
        <v>7300</v>
      </c>
      <c r="F10" s="143"/>
      <c r="G10" s="62"/>
      <c r="H10" s="12"/>
      <c r="I10" s="63"/>
      <c r="J10" s="12"/>
      <c r="K10" s="12"/>
      <c r="L10" s="12"/>
      <c r="M10" s="12"/>
      <c r="N10" s="12"/>
      <c r="O10" s="12"/>
      <c r="P10" s="12"/>
      <c r="R10" s="11"/>
      <c r="S10" s="11"/>
      <c r="T10" s="11"/>
    </row>
    <row r="11" spans="1:20" s="10" customFormat="1" x14ac:dyDescent="0.2">
      <c r="A11" s="120"/>
      <c r="B11" s="174" t="s">
        <v>1185</v>
      </c>
      <c r="C11" s="175" t="s">
        <v>17</v>
      </c>
      <c r="D11" s="175">
        <v>1.1000000000000001</v>
      </c>
      <c r="E11" s="284">
        <f>2993*1.1</f>
        <v>3292.3</v>
      </c>
      <c r="F11" s="143"/>
      <c r="G11" s="62"/>
      <c r="H11" s="12"/>
      <c r="I11" s="63"/>
      <c r="J11" s="12"/>
      <c r="K11" s="12"/>
      <c r="L11" s="12"/>
      <c r="M11" s="12"/>
      <c r="N11" s="12"/>
      <c r="O11" s="12"/>
      <c r="P11" s="12"/>
      <c r="R11" s="11"/>
      <c r="S11" s="11"/>
      <c r="T11" s="11"/>
    </row>
    <row r="12" spans="1:20" s="10" customFormat="1" x14ac:dyDescent="0.2">
      <c r="A12" s="120"/>
      <c r="B12" s="174" t="s">
        <v>1186</v>
      </c>
      <c r="C12" s="175" t="s">
        <v>17</v>
      </c>
      <c r="D12" s="175">
        <v>1.1000000000000001</v>
      </c>
      <c r="E12" s="284">
        <f>1460*1.1</f>
        <v>1606.0000000000002</v>
      </c>
      <c r="F12" s="143"/>
      <c r="G12" s="62"/>
      <c r="H12" s="12"/>
      <c r="I12" s="63"/>
      <c r="J12" s="12"/>
      <c r="K12" s="12"/>
      <c r="L12" s="12"/>
      <c r="M12" s="12"/>
      <c r="N12" s="12"/>
      <c r="O12" s="12"/>
      <c r="P12" s="12"/>
      <c r="R12" s="11"/>
      <c r="S12" s="11"/>
      <c r="T12" s="11"/>
    </row>
    <row r="13" spans="1:20" s="10" customFormat="1" x14ac:dyDescent="0.2">
      <c r="A13" s="120"/>
      <c r="B13" s="178" t="s">
        <v>1187</v>
      </c>
      <c r="C13" s="175" t="s">
        <v>5</v>
      </c>
      <c r="D13" s="175"/>
      <c r="E13" s="284">
        <v>7300</v>
      </c>
      <c r="F13" s="143"/>
      <c r="G13" s="62"/>
      <c r="H13" s="12"/>
      <c r="I13" s="63"/>
      <c r="J13" s="12"/>
      <c r="K13" s="12"/>
      <c r="L13" s="12"/>
      <c r="M13" s="12"/>
      <c r="N13" s="12"/>
      <c r="O13" s="12"/>
      <c r="P13" s="12"/>
      <c r="R13" s="11"/>
      <c r="S13" s="11"/>
      <c r="T13" s="11"/>
    </row>
    <row r="14" spans="1:20" s="10" customFormat="1" x14ac:dyDescent="0.2">
      <c r="A14" s="120"/>
      <c r="B14" s="178" t="s">
        <v>1188</v>
      </c>
      <c r="C14" s="175" t="s">
        <v>5</v>
      </c>
      <c r="D14" s="175"/>
      <c r="E14" s="284">
        <v>7300</v>
      </c>
      <c r="F14" s="143"/>
      <c r="G14" s="62"/>
      <c r="H14" s="12"/>
      <c r="I14" s="63"/>
      <c r="J14" s="12"/>
      <c r="K14" s="12"/>
      <c r="L14" s="12"/>
      <c r="M14" s="12"/>
      <c r="N14" s="12"/>
      <c r="O14" s="12"/>
      <c r="P14" s="12"/>
      <c r="R14" s="11"/>
      <c r="S14" s="11"/>
      <c r="T14" s="11"/>
    </row>
    <row r="15" spans="1:20" s="10" customFormat="1" x14ac:dyDescent="0.2">
      <c r="A15" s="120"/>
      <c r="B15" s="178" t="s">
        <v>1224</v>
      </c>
      <c r="C15" s="175" t="s">
        <v>5</v>
      </c>
      <c r="D15" s="175"/>
      <c r="E15" s="284">
        <v>25</v>
      </c>
      <c r="F15" s="143"/>
      <c r="G15" s="62"/>
      <c r="H15" s="12"/>
      <c r="I15" s="63"/>
      <c r="J15" s="12"/>
      <c r="K15" s="12"/>
      <c r="L15" s="12"/>
      <c r="M15" s="12"/>
      <c r="N15" s="12"/>
      <c r="O15" s="12"/>
      <c r="P15" s="12"/>
      <c r="Q15" s="113"/>
      <c r="R15" s="11"/>
      <c r="S15" s="11"/>
      <c r="T15" s="11"/>
    </row>
    <row r="16" spans="1:20" s="10" customFormat="1" x14ac:dyDescent="0.2">
      <c r="A16" s="120"/>
      <c r="B16" s="429"/>
      <c r="C16" s="175"/>
      <c r="D16" s="175"/>
      <c r="E16" s="284"/>
      <c r="F16" s="143"/>
      <c r="G16" s="62"/>
      <c r="H16" s="12"/>
      <c r="I16" s="63"/>
      <c r="J16" s="12"/>
      <c r="K16" s="12"/>
      <c r="L16" s="12"/>
      <c r="M16" s="12"/>
      <c r="N16" s="12"/>
      <c r="O16" s="12"/>
      <c r="P16" s="12"/>
      <c r="R16" s="11"/>
      <c r="S16" s="11"/>
      <c r="T16" s="11"/>
    </row>
    <row r="17" spans="1:20" s="10" customFormat="1" ht="25.5" x14ac:dyDescent="0.2">
      <c r="A17" s="120"/>
      <c r="B17" s="178" t="s">
        <v>1189</v>
      </c>
      <c r="C17" s="175" t="s">
        <v>29</v>
      </c>
      <c r="D17" s="175"/>
      <c r="E17" s="284">
        <v>765</v>
      </c>
      <c r="F17" s="143"/>
      <c r="G17" s="62"/>
      <c r="H17" s="590"/>
      <c r="I17" s="591"/>
      <c r="J17" s="590"/>
      <c r="K17" s="12"/>
      <c r="L17" s="12"/>
      <c r="M17" s="12"/>
      <c r="N17" s="12"/>
      <c r="O17" s="12"/>
      <c r="P17" s="12"/>
      <c r="R17" s="11"/>
      <c r="S17" s="11"/>
      <c r="T17" s="11"/>
    </row>
    <row r="18" spans="1:20" s="10" customFormat="1" ht="25.5" x14ac:dyDescent="0.2">
      <c r="A18" s="120"/>
      <c r="B18" s="178" t="s">
        <v>1190</v>
      </c>
      <c r="C18" s="175" t="s">
        <v>29</v>
      </c>
      <c r="D18" s="175"/>
      <c r="E18" s="284">
        <v>90</v>
      </c>
      <c r="F18" s="143"/>
      <c r="G18" s="62"/>
      <c r="H18" s="12"/>
      <c r="I18" s="63"/>
      <c r="J18" s="12"/>
      <c r="K18" s="12"/>
      <c r="L18" s="12"/>
      <c r="M18" s="12"/>
      <c r="N18" s="12"/>
      <c r="O18" s="12"/>
      <c r="P18" s="12"/>
      <c r="R18" s="11"/>
      <c r="S18" s="11"/>
      <c r="T18" s="11"/>
    </row>
    <row r="19" spans="1:20" s="10" customFormat="1" ht="25.5" x14ac:dyDescent="0.2">
      <c r="A19" s="120"/>
      <c r="B19" s="178" t="s">
        <v>1191</v>
      </c>
      <c r="C19" s="175" t="s">
        <v>29</v>
      </c>
      <c r="D19" s="175"/>
      <c r="E19" s="284">
        <v>13</v>
      </c>
      <c r="F19" s="143"/>
      <c r="G19" s="62"/>
      <c r="H19" s="12"/>
      <c r="I19" s="63"/>
      <c r="J19" s="12"/>
      <c r="K19" s="12"/>
      <c r="L19" s="12"/>
      <c r="M19" s="12"/>
      <c r="N19" s="12"/>
      <c r="O19" s="12"/>
      <c r="P19" s="12"/>
      <c r="R19" s="11"/>
      <c r="S19" s="11"/>
      <c r="T19" s="11"/>
    </row>
    <row r="20" spans="1:20" s="10" customFormat="1" ht="25.5" x14ac:dyDescent="0.2">
      <c r="A20" s="120"/>
      <c r="B20" s="178" t="s">
        <v>1192</v>
      </c>
      <c r="C20" s="175" t="s">
        <v>29</v>
      </c>
      <c r="D20" s="175"/>
      <c r="E20" s="284">
        <v>13</v>
      </c>
      <c r="F20" s="143"/>
      <c r="G20" s="62"/>
      <c r="H20" s="12"/>
      <c r="I20" s="63"/>
      <c r="J20" s="12"/>
      <c r="K20" s="12"/>
      <c r="L20" s="12"/>
      <c r="M20" s="12"/>
      <c r="N20" s="12"/>
      <c r="O20" s="12"/>
      <c r="P20" s="12"/>
      <c r="R20" s="11"/>
      <c r="S20" s="11"/>
      <c r="T20" s="11"/>
    </row>
    <row r="21" spans="1:20" s="10" customFormat="1" x14ac:dyDescent="0.2">
      <c r="A21" s="120"/>
      <c r="B21" s="429"/>
      <c r="C21" s="175"/>
      <c r="D21" s="175"/>
      <c r="E21" s="124"/>
      <c r="F21" s="143"/>
      <c r="G21" s="62"/>
      <c r="H21" s="12"/>
      <c r="I21" s="63"/>
      <c r="J21" s="12"/>
      <c r="K21" s="12"/>
      <c r="L21" s="12"/>
      <c r="M21" s="12"/>
      <c r="N21" s="12"/>
      <c r="O21" s="12"/>
      <c r="P21" s="12"/>
    </row>
    <row r="22" spans="1:20" s="10" customFormat="1" x14ac:dyDescent="0.2">
      <c r="A22" s="120"/>
      <c r="B22" s="429"/>
      <c r="C22" s="175"/>
      <c r="D22" s="175"/>
      <c r="E22" s="124"/>
      <c r="F22" s="143"/>
      <c r="G22" s="62"/>
      <c r="H22" s="12"/>
      <c r="I22" s="63"/>
      <c r="J22" s="12"/>
      <c r="K22" s="12"/>
      <c r="L22" s="12"/>
      <c r="M22" s="12"/>
      <c r="N22" s="12"/>
      <c r="O22" s="12"/>
      <c r="P22" s="12"/>
    </row>
    <row r="23" spans="1:20" s="2" customFormat="1" x14ac:dyDescent="0.2">
      <c r="A23" s="25"/>
      <c r="B23" s="34"/>
      <c r="C23" s="24" t="s">
        <v>7</v>
      </c>
      <c r="D23" s="35"/>
      <c r="E23" s="36"/>
      <c r="F23" s="36"/>
      <c r="G23" s="36"/>
      <c r="H23" s="37"/>
      <c r="I23" s="36"/>
      <c r="J23" s="37"/>
      <c r="K23" s="37"/>
      <c r="L23" s="38">
        <f>SUM(L9:L22)</f>
        <v>0</v>
      </c>
      <c r="M23" s="38">
        <f>SUM(M9:M22)</f>
        <v>0</v>
      </c>
      <c r="N23" s="38">
        <f>SUM(N9:N22)</f>
        <v>0</v>
      </c>
      <c r="O23" s="38">
        <f>SUM(O9:O22)</f>
        <v>0</v>
      </c>
      <c r="P23" s="38">
        <f>SUM(P9:P22)</f>
        <v>0</v>
      </c>
      <c r="Q23" s="1"/>
    </row>
    <row r="24" spans="1:20" s="10" customFormat="1" x14ac:dyDescent="0.2">
      <c r="A24" s="13"/>
      <c r="B24" s="45" t="s">
        <v>9</v>
      </c>
      <c r="C24" s="46"/>
      <c r="D24" s="47"/>
      <c r="E24" s="15"/>
      <c r="F24" s="41"/>
      <c r="G24" s="42"/>
      <c r="H24" s="42"/>
      <c r="I24" s="41"/>
      <c r="J24" s="42"/>
      <c r="K24" s="48"/>
      <c r="L24" s="49">
        <f>SUM(L23:L23)</f>
        <v>0</v>
      </c>
      <c r="M24" s="49">
        <f>SUM(M23:M23)</f>
        <v>0</v>
      </c>
      <c r="N24" s="49">
        <f>SUM(N23:N23)</f>
        <v>0</v>
      </c>
      <c r="O24" s="49">
        <f>SUM(O23:O23)</f>
        <v>0</v>
      </c>
      <c r="P24" s="49">
        <f>SUM(P23:P23)</f>
        <v>0</v>
      </c>
    </row>
    <row r="25" spans="1:20" s="10" customFormat="1" x14ac:dyDescent="0.2">
      <c r="A25" s="13"/>
      <c r="B25" s="39"/>
      <c r="C25" s="14"/>
      <c r="D25" s="47"/>
      <c r="E25" s="15"/>
      <c r="F25" s="53"/>
      <c r="G25" s="54"/>
      <c r="H25" s="54"/>
      <c r="I25" s="53"/>
      <c r="J25" s="54"/>
      <c r="K25" s="55" t="s">
        <v>12</v>
      </c>
      <c r="L25" s="56"/>
      <c r="M25" s="57"/>
      <c r="N25" s="57"/>
      <c r="O25" s="58"/>
      <c r="P25" s="59">
        <f>SUM(P24:P24)</f>
        <v>0</v>
      </c>
    </row>
    <row r="26" spans="1:20" s="10" customFormat="1" x14ac:dyDescent="0.2">
      <c r="A26" s="13"/>
      <c r="B26" s="39"/>
      <c r="C26" s="14"/>
      <c r="D26" s="47"/>
      <c r="E26" s="15"/>
      <c r="F26" s="53"/>
      <c r="G26" s="54"/>
      <c r="H26" s="54"/>
      <c r="I26" s="53"/>
      <c r="J26" s="54"/>
      <c r="K26" s="55" t="s">
        <v>13</v>
      </c>
      <c r="L26" s="52"/>
      <c r="M26" s="52">
        <v>0.21</v>
      </c>
      <c r="N26" s="57"/>
      <c r="O26" s="58"/>
      <c r="P26" s="59">
        <f>P25*M26</f>
        <v>0</v>
      </c>
    </row>
    <row r="27" spans="1:20" s="10" customFormat="1" x14ac:dyDescent="0.2">
      <c r="A27" s="13"/>
      <c r="B27" s="39"/>
      <c r="C27" s="14"/>
      <c r="D27" s="47"/>
      <c r="E27" s="15"/>
      <c r="F27" s="53"/>
      <c r="G27" s="54"/>
      <c r="H27" s="54"/>
      <c r="I27" s="53"/>
      <c r="J27" s="54"/>
      <c r="K27" s="55" t="s">
        <v>14</v>
      </c>
      <c r="L27" s="56"/>
      <c r="M27" s="57"/>
      <c r="N27" s="57"/>
      <c r="O27" s="58"/>
      <c r="P27" s="59">
        <f>P25+P26</f>
        <v>0</v>
      </c>
      <c r="S27" s="61"/>
    </row>
    <row r="28" spans="1:20" x14ac:dyDescent="0.2">
      <c r="M28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Page &amp;P of &amp;N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T25"/>
  <sheetViews>
    <sheetView view="pageBreakPreview" zoomScaleNormal="115" zoomScaleSheetLayoutView="100" workbookViewId="0">
      <selection activeCell="O19" sqref="O19"/>
    </sheetView>
  </sheetViews>
  <sheetFormatPr defaultColWidth="9.140625" defaultRowHeight="12.75" x14ac:dyDescent="0.2"/>
  <cols>
    <col min="1" max="1" width="3.42578125" style="3" customWidth="1"/>
    <col min="2" max="2" width="65.4257812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'8.1.1'!A2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131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P24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96.7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10" customFormat="1" x14ac:dyDescent="0.2">
      <c r="A9" s="68"/>
      <c r="B9" s="71"/>
      <c r="C9" s="69"/>
      <c r="D9" s="69"/>
      <c r="E9" s="70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1:20" s="10" customFormat="1" x14ac:dyDescent="0.2">
      <c r="A10" s="68"/>
      <c r="B10" s="84" t="s">
        <v>514</v>
      </c>
      <c r="C10" s="432" t="s">
        <v>5</v>
      </c>
      <c r="D10" s="432">
        <v>1</v>
      </c>
      <c r="E10" s="433">
        <v>1300</v>
      </c>
      <c r="F10" s="143"/>
      <c r="G10" s="62"/>
      <c r="H10" s="12"/>
      <c r="I10" s="63"/>
      <c r="J10" s="12"/>
      <c r="K10" s="12"/>
      <c r="L10" s="12"/>
      <c r="M10" s="12"/>
      <c r="N10" s="12"/>
      <c r="O10" s="12"/>
      <c r="P10" s="12"/>
      <c r="R10" s="11"/>
      <c r="S10" s="11"/>
      <c r="T10" s="11"/>
    </row>
    <row r="11" spans="1:20" s="10" customFormat="1" x14ac:dyDescent="0.2">
      <c r="A11" s="68"/>
      <c r="B11" s="452" t="s">
        <v>1180</v>
      </c>
      <c r="C11" s="432" t="s">
        <v>17</v>
      </c>
      <c r="D11" s="432">
        <v>1.1000000000000001</v>
      </c>
      <c r="E11" s="433">
        <v>350</v>
      </c>
      <c r="F11" s="143"/>
      <c r="G11" s="62"/>
      <c r="H11" s="62"/>
      <c r="I11" s="63"/>
      <c r="J11" s="62"/>
      <c r="K11" s="12"/>
      <c r="L11" s="12"/>
      <c r="M11" s="12"/>
      <c r="N11" s="12"/>
      <c r="O11" s="12"/>
      <c r="P11" s="12"/>
      <c r="R11" s="11"/>
      <c r="S11" s="11"/>
      <c r="T11" s="11"/>
    </row>
    <row r="12" spans="1:20" s="10" customFormat="1" x14ac:dyDescent="0.2">
      <c r="A12" s="68"/>
      <c r="B12" s="452" t="s">
        <v>1181</v>
      </c>
      <c r="C12" s="432" t="s">
        <v>17</v>
      </c>
      <c r="D12" s="432">
        <v>1.1000000000000001</v>
      </c>
      <c r="E12" s="433">
        <v>35</v>
      </c>
      <c r="F12" s="143"/>
      <c r="G12" s="62"/>
      <c r="H12" s="62"/>
      <c r="I12" s="63"/>
      <c r="J12" s="62"/>
      <c r="K12" s="12"/>
      <c r="L12" s="12"/>
      <c r="M12" s="12"/>
      <c r="N12" s="12"/>
      <c r="O12" s="12"/>
      <c r="P12" s="12"/>
      <c r="R12" s="11"/>
      <c r="S12" s="11"/>
      <c r="T12" s="11"/>
    </row>
    <row r="13" spans="1:20" s="10" customFormat="1" x14ac:dyDescent="0.2">
      <c r="A13" s="68"/>
      <c r="B13" s="452" t="s">
        <v>1182</v>
      </c>
      <c r="C13" s="432" t="s">
        <v>17</v>
      </c>
      <c r="D13" s="432">
        <v>1.1000000000000001</v>
      </c>
      <c r="E13" s="433">
        <v>170</v>
      </c>
      <c r="F13" s="143"/>
      <c r="G13" s="62"/>
      <c r="H13" s="62"/>
      <c r="I13" s="63"/>
      <c r="J13" s="62"/>
      <c r="K13" s="12"/>
      <c r="L13" s="12"/>
      <c r="M13" s="12"/>
      <c r="N13" s="12"/>
      <c r="O13" s="12"/>
      <c r="P13" s="12"/>
      <c r="R13" s="11"/>
      <c r="S13" s="11"/>
      <c r="T13" s="11"/>
    </row>
    <row r="14" spans="1:20" s="10" customFormat="1" ht="25.5" x14ac:dyDescent="0.2">
      <c r="A14" s="68"/>
      <c r="B14" s="452" t="s">
        <v>1183</v>
      </c>
      <c r="C14" s="432" t="s">
        <v>5</v>
      </c>
      <c r="D14" s="432"/>
      <c r="E14" s="433">
        <v>1050</v>
      </c>
      <c r="F14" s="143"/>
      <c r="G14" s="62"/>
      <c r="H14" s="460"/>
      <c r="I14" s="579"/>
      <c r="J14" s="460"/>
      <c r="K14" s="12"/>
      <c r="L14" s="12"/>
      <c r="M14" s="12"/>
      <c r="N14" s="12"/>
      <c r="O14" s="12"/>
      <c r="P14" s="12"/>
      <c r="R14" s="11"/>
      <c r="S14" s="11"/>
      <c r="T14" s="11"/>
    </row>
    <row r="15" spans="1:20" s="10" customFormat="1" ht="25.5" x14ac:dyDescent="0.2">
      <c r="A15" s="68"/>
      <c r="B15" s="452" t="s">
        <v>1223</v>
      </c>
      <c r="C15" s="432" t="s">
        <v>5</v>
      </c>
      <c r="D15" s="432"/>
      <c r="E15" s="433">
        <v>250</v>
      </c>
      <c r="F15" s="143"/>
      <c r="G15" s="62"/>
      <c r="H15" s="460"/>
      <c r="I15" s="579"/>
      <c r="J15" s="460"/>
      <c r="K15" s="12"/>
      <c r="L15" s="12"/>
      <c r="M15" s="12"/>
      <c r="N15" s="12"/>
      <c r="O15" s="12"/>
      <c r="P15" s="12"/>
      <c r="R15" s="11"/>
      <c r="S15" s="11"/>
      <c r="T15" s="11"/>
    </row>
    <row r="16" spans="1:20" s="10" customFormat="1" x14ac:dyDescent="0.2">
      <c r="A16" s="68"/>
      <c r="B16" s="452"/>
      <c r="C16" s="432"/>
      <c r="D16" s="432"/>
      <c r="E16" s="433"/>
      <c r="F16" s="143"/>
      <c r="G16" s="62"/>
      <c r="H16" s="12"/>
      <c r="I16" s="63"/>
      <c r="J16" s="12"/>
      <c r="K16" s="12"/>
      <c r="L16" s="12"/>
      <c r="M16" s="12"/>
      <c r="N16" s="12"/>
      <c r="O16" s="12"/>
      <c r="P16" s="12"/>
      <c r="R16" s="11"/>
      <c r="S16" s="11"/>
      <c r="T16" s="11"/>
    </row>
    <row r="17" spans="1:20" s="10" customFormat="1" ht="25.5" x14ac:dyDescent="0.2">
      <c r="A17" s="120"/>
      <c r="B17" s="420" t="s">
        <v>1184</v>
      </c>
      <c r="C17" s="360" t="s">
        <v>29</v>
      </c>
      <c r="D17" s="198"/>
      <c r="E17" s="421">
        <v>338</v>
      </c>
      <c r="F17" s="143"/>
      <c r="G17" s="62"/>
      <c r="H17" s="592"/>
      <c r="I17" s="592"/>
      <c r="J17" s="592"/>
      <c r="K17" s="12"/>
      <c r="L17" s="12"/>
      <c r="M17" s="12"/>
      <c r="N17" s="12"/>
      <c r="O17" s="12"/>
      <c r="P17" s="12"/>
      <c r="R17" s="11"/>
      <c r="S17" s="11"/>
      <c r="T17" s="11"/>
    </row>
    <row r="18" spans="1:20" s="10" customFormat="1" x14ac:dyDescent="0.2">
      <c r="A18" s="120"/>
      <c r="B18" s="420"/>
      <c r="C18" s="360"/>
      <c r="D18" s="597"/>
      <c r="E18" s="421"/>
      <c r="F18" s="143"/>
      <c r="G18" s="62"/>
      <c r="H18" s="595"/>
      <c r="I18" s="595"/>
      <c r="J18" s="595"/>
      <c r="K18" s="12">
        <f>SUM(H18:J18)</f>
        <v>0</v>
      </c>
      <c r="L18" s="12">
        <f>ROUND(E18*F18,2)</f>
        <v>0</v>
      </c>
      <c r="M18" s="12">
        <f>ROUND(E18*H18,2)</f>
        <v>0</v>
      </c>
      <c r="N18" s="12">
        <f>ROUND(E18*I18,2)</f>
        <v>0</v>
      </c>
      <c r="O18" s="12">
        <f>ROUND(E18*J18,2)</f>
        <v>0</v>
      </c>
      <c r="P18" s="12">
        <f>ROUND(((M18+N18)+O18),2)</f>
        <v>0</v>
      </c>
    </row>
    <row r="19" spans="1:20" x14ac:dyDescent="0.2">
      <c r="A19" s="25"/>
      <c r="B19" s="30"/>
      <c r="C19" s="31"/>
      <c r="D19" s="32"/>
      <c r="E19" s="27"/>
      <c r="F19" s="26"/>
      <c r="G19" s="33"/>
      <c r="H19" s="12"/>
      <c r="I19" s="28"/>
      <c r="J19" s="12"/>
      <c r="K19" s="12">
        <f>SUM(H19:J19)</f>
        <v>0</v>
      </c>
      <c r="L19" s="12">
        <f>ROUND(E19*F19,2)</f>
        <v>0</v>
      </c>
      <c r="M19" s="12">
        <f>ROUND(E19*H19,2)</f>
        <v>0</v>
      </c>
      <c r="N19" s="12">
        <f>ROUND(E19*I19,2)</f>
        <v>0</v>
      </c>
      <c r="O19" s="12">
        <f>ROUND(E19*J19,2)</f>
        <v>0</v>
      </c>
      <c r="P19" s="12">
        <f>ROUND(((M19+N19)+O19),2)</f>
        <v>0</v>
      </c>
    </row>
    <row r="20" spans="1:20" s="2" customFormat="1" x14ac:dyDescent="0.2">
      <c r="A20" s="25"/>
      <c r="B20" s="34"/>
      <c r="C20" s="24" t="s">
        <v>7</v>
      </c>
      <c r="D20" s="35"/>
      <c r="E20" s="36"/>
      <c r="F20" s="36"/>
      <c r="G20" s="36"/>
      <c r="H20" s="37"/>
      <c r="I20" s="36"/>
      <c r="J20" s="37"/>
      <c r="K20" s="37"/>
      <c r="L20" s="38">
        <f>SUM(L9:L19)</f>
        <v>0</v>
      </c>
      <c r="M20" s="38">
        <f>SUM(M9:M19)</f>
        <v>0</v>
      </c>
      <c r="N20" s="38">
        <f>SUM(N9:N19)</f>
        <v>0</v>
      </c>
      <c r="O20" s="38">
        <f>SUM(O9:O19)</f>
        <v>0</v>
      </c>
      <c r="P20" s="38">
        <f>SUM(P9:P19)</f>
        <v>0</v>
      </c>
      <c r="Q20" s="1"/>
    </row>
    <row r="21" spans="1:20" s="10" customFormat="1" x14ac:dyDescent="0.2">
      <c r="A21" s="13"/>
      <c r="B21" s="45" t="s">
        <v>9</v>
      </c>
      <c r="C21" s="46"/>
      <c r="D21" s="47"/>
      <c r="E21" s="15"/>
      <c r="F21" s="41"/>
      <c r="G21" s="42"/>
      <c r="H21" s="42"/>
      <c r="I21" s="41"/>
      <c r="J21" s="42"/>
      <c r="K21" s="48"/>
      <c r="L21" s="49">
        <f>SUM(L20:L20)</f>
        <v>0</v>
      </c>
      <c r="M21" s="49">
        <f>SUM(M20:M20)</f>
        <v>0</v>
      </c>
      <c r="N21" s="49">
        <f>SUM(N20:N20)</f>
        <v>0</v>
      </c>
      <c r="O21" s="49">
        <f>SUM(O20:O20)</f>
        <v>0</v>
      </c>
      <c r="P21" s="49">
        <f>SUM(P20:P20)</f>
        <v>0</v>
      </c>
    </row>
    <row r="22" spans="1:20" s="10" customFormat="1" x14ac:dyDescent="0.2">
      <c r="A22" s="13"/>
      <c r="B22" s="39"/>
      <c r="C22" s="14"/>
      <c r="D22" s="47"/>
      <c r="E22" s="15"/>
      <c r="F22" s="53"/>
      <c r="G22" s="54"/>
      <c r="H22" s="54"/>
      <c r="I22" s="53"/>
      <c r="J22" s="54"/>
      <c r="K22" s="55" t="s">
        <v>12</v>
      </c>
      <c r="L22" s="56"/>
      <c r="M22" s="57"/>
      <c r="N22" s="57"/>
      <c r="O22" s="58"/>
      <c r="P22" s="59">
        <f>SUM(P21:P21)</f>
        <v>0</v>
      </c>
    </row>
    <row r="23" spans="1:20" s="10" customFormat="1" x14ac:dyDescent="0.2">
      <c r="A23" s="13"/>
      <c r="B23" s="39"/>
      <c r="C23" s="14"/>
      <c r="D23" s="47"/>
      <c r="E23" s="15"/>
      <c r="F23" s="53"/>
      <c r="G23" s="54"/>
      <c r="H23" s="54"/>
      <c r="I23" s="53"/>
      <c r="J23" s="54"/>
      <c r="K23" s="55" t="s">
        <v>13</v>
      </c>
      <c r="L23" s="52"/>
      <c r="M23" s="52">
        <v>0.21</v>
      </c>
      <c r="N23" s="57"/>
      <c r="O23" s="58"/>
      <c r="P23" s="59">
        <f>P22*M23</f>
        <v>0</v>
      </c>
    </row>
    <row r="24" spans="1:20" s="10" customFormat="1" x14ac:dyDescent="0.2">
      <c r="A24" s="13"/>
      <c r="B24" s="39"/>
      <c r="C24" s="14"/>
      <c r="D24" s="47"/>
      <c r="E24" s="15"/>
      <c r="F24" s="53"/>
      <c r="G24" s="54"/>
      <c r="H24" s="54"/>
      <c r="I24" s="53"/>
      <c r="J24" s="54"/>
      <c r="K24" s="55" t="s">
        <v>14</v>
      </c>
      <c r="L24" s="56"/>
      <c r="M24" s="57"/>
      <c r="N24" s="57"/>
      <c r="O24" s="58"/>
      <c r="P24" s="59">
        <f>P22+P23</f>
        <v>0</v>
      </c>
      <c r="S24" s="61"/>
    </row>
    <row r="25" spans="1:20" x14ac:dyDescent="0.2">
      <c r="M25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dataValidations disablePrompts="1" count="1">
    <dataValidation type="list" operator="equal" allowBlank="1" showErrorMessage="1" sqref="C17:C18" xr:uid="{00000000-0002-0000-3700-000000000000}">
      <formula1>#REF!</formula1>
      <formula2>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Page &amp;P of &amp;N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T21"/>
  <sheetViews>
    <sheetView view="pageBreakPreview" zoomScaleNormal="85" zoomScaleSheetLayoutView="100" workbookViewId="0">
      <selection activeCell="O19" sqref="O1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'8.1.2'!A2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132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P20</f>
        <v>0</v>
      </c>
      <c r="P5" s="1" t="s">
        <v>86</v>
      </c>
    </row>
    <row r="6" spans="1:20" s="10" customFormat="1" ht="17.25" customHeigh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78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10" customFormat="1" x14ac:dyDescent="0.2">
      <c r="A9" s="120"/>
      <c r="B9" s="119" t="s">
        <v>247</v>
      </c>
      <c r="C9" s="60"/>
      <c r="D9" s="123"/>
      <c r="E9" s="124"/>
      <c r="F9" s="143"/>
      <c r="G9" s="62"/>
      <c r="H9" s="12"/>
      <c r="I9" s="63"/>
      <c r="J9" s="12"/>
      <c r="K9" s="12"/>
      <c r="L9" s="12"/>
      <c r="M9" s="12"/>
      <c r="N9" s="12"/>
      <c r="O9" s="12"/>
      <c r="P9" s="12"/>
    </row>
    <row r="10" spans="1:20" s="10" customFormat="1" x14ac:dyDescent="0.2">
      <c r="A10" s="120">
        <v>1</v>
      </c>
      <c r="B10" s="117" t="s">
        <v>248</v>
      </c>
      <c r="C10" s="60" t="s">
        <v>17</v>
      </c>
      <c r="D10" s="123">
        <v>1.1000000000000001</v>
      </c>
      <c r="E10" s="284">
        <f>31.5*1.1</f>
        <v>34.650000000000006</v>
      </c>
      <c r="F10" s="143"/>
      <c r="G10" s="62"/>
      <c r="H10" s="12"/>
      <c r="I10" s="12"/>
      <c r="J10" s="12"/>
      <c r="K10" s="12"/>
      <c r="L10" s="12"/>
      <c r="M10" s="12"/>
      <c r="N10" s="12"/>
      <c r="O10" s="12"/>
      <c r="P10" s="12"/>
      <c r="R10" s="11"/>
      <c r="S10" s="11"/>
      <c r="T10" s="11"/>
    </row>
    <row r="11" spans="1:20" s="10" customFormat="1" x14ac:dyDescent="0.2">
      <c r="A11" s="120">
        <v>2</v>
      </c>
      <c r="B11" s="117" t="s">
        <v>244</v>
      </c>
      <c r="C11" s="60" t="s">
        <v>15</v>
      </c>
      <c r="D11" s="123">
        <v>1.1000000000000001</v>
      </c>
      <c r="E11" s="284">
        <f>3020.7*1.1</f>
        <v>3322.77</v>
      </c>
      <c r="F11" s="143"/>
      <c r="G11" s="62"/>
      <c r="H11" s="29"/>
      <c r="I11" s="29"/>
      <c r="J11" s="29"/>
      <c r="K11" s="12"/>
      <c r="L11" s="12"/>
      <c r="M11" s="12"/>
      <c r="N11" s="12"/>
      <c r="O11" s="12"/>
      <c r="P11" s="12"/>
      <c r="R11" s="11"/>
      <c r="S11" s="11"/>
      <c r="T11" s="11"/>
    </row>
    <row r="12" spans="1:20" s="11" customFormat="1" x14ac:dyDescent="0.2">
      <c r="A12" s="120"/>
      <c r="B12" s="223" t="s">
        <v>456</v>
      </c>
      <c r="C12" s="60" t="s">
        <v>452</v>
      </c>
      <c r="D12" s="60"/>
      <c r="E12" s="284">
        <f>27.5*1.1</f>
        <v>30.250000000000004</v>
      </c>
      <c r="F12" s="143"/>
      <c r="G12" s="62"/>
      <c r="H12" s="12"/>
      <c r="I12" s="12"/>
      <c r="J12" s="12"/>
      <c r="K12" s="12"/>
      <c r="L12" s="12"/>
      <c r="M12" s="12"/>
      <c r="N12" s="12"/>
      <c r="O12" s="12"/>
      <c r="P12" s="12"/>
    </row>
    <row r="13" spans="1:20" s="11" customFormat="1" x14ac:dyDescent="0.2">
      <c r="A13" s="120"/>
      <c r="B13" s="223" t="s">
        <v>457</v>
      </c>
      <c r="C13" s="60" t="s">
        <v>17</v>
      </c>
      <c r="D13" s="60">
        <v>1.3</v>
      </c>
      <c r="E13" s="284">
        <f>160*0.2*1.3</f>
        <v>41.6</v>
      </c>
      <c r="F13" s="143"/>
      <c r="G13" s="62"/>
      <c r="H13" s="12"/>
      <c r="I13" s="12"/>
      <c r="J13" s="12"/>
      <c r="K13" s="12"/>
      <c r="L13" s="12"/>
      <c r="M13" s="12"/>
      <c r="N13" s="12"/>
      <c r="O13" s="12"/>
      <c r="P13" s="12"/>
    </row>
    <row r="14" spans="1:20" s="11" customFormat="1" x14ac:dyDescent="0.2">
      <c r="A14" s="120"/>
      <c r="B14" s="223" t="s">
        <v>531</v>
      </c>
      <c r="C14" s="60" t="s">
        <v>17</v>
      </c>
      <c r="D14" s="60">
        <v>1.3</v>
      </c>
      <c r="E14" s="284">
        <f>160*0.35*1.3</f>
        <v>72.8</v>
      </c>
      <c r="F14" s="143"/>
      <c r="G14" s="62"/>
      <c r="H14" s="12"/>
      <c r="I14" s="12"/>
      <c r="J14" s="12"/>
      <c r="K14" s="12"/>
      <c r="L14" s="12"/>
      <c r="M14" s="12"/>
      <c r="N14" s="12"/>
      <c r="O14" s="12"/>
      <c r="P14" s="12"/>
    </row>
    <row r="15" spans="1:20" x14ac:dyDescent="0.2">
      <c r="A15" s="25"/>
      <c r="B15" s="30"/>
      <c r="C15" s="31"/>
      <c r="D15" s="32"/>
      <c r="E15" s="27"/>
      <c r="F15" s="143"/>
      <c r="G15" s="62"/>
      <c r="H15" s="12"/>
      <c r="I15" s="28"/>
      <c r="J15" s="12"/>
      <c r="K15" s="12"/>
      <c r="L15" s="12"/>
      <c r="M15" s="12"/>
      <c r="N15" s="12"/>
      <c r="O15" s="12"/>
      <c r="P15" s="12"/>
    </row>
    <row r="16" spans="1:20" s="2" customFormat="1" x14ac:dyDescent="0.2">
      <c r="A16" s="25"/>
      <c r="B16" s="34"/>
      <c r="C16" s="24" t="s">
        <v>7</v>
      </c>
      <c r="D16" s="35"/>
      <c r="E16" s="36"/>
      <c r="F16" s="36"/>
      <c r="G16" s="36"/>
      <c r="H16" s="37"/>
      <c r="I16" s="36"/>
      <c r="J16" s="37"/>
      <c r="K16" s="37"/>
      <c r="L16" s="38">
        <f>SUM(L9:L15)</f>
        <v>0</v>
      </c>
      <c r="M16" s="38">
        <f>SUM(M9:M15)</f>
        <v>0</v>
      </c>
      <c r="N16" s="38">
        <f>SUM(N9:N15)</f>
        <v>0</v>
      </c>
      <c r="O16" s="38">
        <f>SUM(O9:O15)</f>
        <v>0</v>
      </c>
      <c r="P16" s="38">
        <f>SUM(P9:P15)</f>
        <v>0</v>
      </c>
      <c r="Q16" s="1"/>
    </row>
    <row r="17" spans="1:19" s="10" customFormat="1" x14ac:dyDescent="0.2">
      <c r="A17" s="13"/>
      <c r="B17" s="45" t="s">
        <v>9</v>
      </c>
      <c r="C17" s="46"/>
      <c r="D17" s="47"/>
      <c r="E17" s="15"/>
      <c r="F17" s="41"/>
      <c r="G17" s="42"/>
      <c r="H17" s="42"/>
      <c r="I17" s="41"/>
      <c r="J17" s="42"/>
      <c r="K17" s="48"/>
      <c r="L17" s="49">
        <f>SUM(L16:L16)</f>
        <v>0</v>
      </c>
      <c r="M17" s="49">
        <f>SUM(M16:M16)</f>
        <v>0</v>
      </c>
      <c r="N17" s="49">
        <f>SUM(N16:N16)</f>
        <v>0</v>
      </c>
      <c r="O17" s="49">
        <f>SUM(O16:O16)</f>
        <v>0</v>
      </c>
      <c r="P17" s="49">
        <f>SUM(P16:P16)</f>
        <v>0</v>
      </c>
    </row>
    <row r="18" spans="1:19" s="10" customFormat="1" x14ac:dyDescent="0.2">
      <c r="A18" s="13"/>
      <c r="B18" s="39"/>
      <c r="C18" s="14"/>
      <c r="D18" s="40"/>
      <c r="E18" s="15"/>
      <c r="F18" s="53"/>
      <c r="G18" s="54"/>
      <c r="H18" s="54"/>
      <c r="I18" s="53"/>
      <c r="J18" s="54"/>
      <c r="K18" s="55" t="s">
        <v>12</v>
      </c>
      <c r="L18" s="56"/>
      <c r="M18" s="57"/>
      <c r="N18" s="57"/>
      <c r="O18" s="58"/>
      <c r="P18" s="59">
        <f>SUM(P17:P17)</f>
        <v>0</v>
      </c>
    </row>
    <row r="19" spans="1:19" s="10" customFormat="1" x14ac:dyDescent="0.2">
      <c r="A19" s="13"/>
      <c r="B19" s="39"/>
      <c r="C19" s="14"/>
      <c r="D19" s="47"/>
      <c r="E19" s="15"/>
      <c r="F19" s="53"/>
      <c r="G19" s="54"/>
      <c r="H19" s="54"/>
      <c r="I19" s="53"/>
      <c r="J19" s="54"/>
      <c r="K19" s="55" t="s">
        <v>13</v>
      </c>
      <c r="L19" s="52"/>
      <c r="M19" s="52">
        <v>0.21</v>
      </c>
      <c r="N19" s="57"/>
      <c r="O19" s="58"/>
      <c r="P19" s="59">
        <f>P18*M19</f>
        <v>0</v>
      </c>
    </row>
    <row r="20" spans="1:19" s="10" customFormat="1" x14ac:dyDescent="0.2">
      <c r="A20" s="13"/>
      <c r="B20" s="39"/>
      <c r="C20" s="14"/>
      <c r="D20" s="47"/>
      <c r="E20" s="15"/>
      <c r="F20" s="53"/>
      <c r="G20" s="54"/>
      <c r="H20" s="54"/>
      <c r="I20" s="53"/>
      <c r="J20" s="54"/>
      <c r="K20" s="55" t="s">
        <v>14</v>
      </c>
      <c r="L20" s="56"/>
      <c r="M20" s="57"/>
      <c r="N20" s="57"/>
      <c r="O20" s="58"/>
      <c r="P20" s="59">
        <f>P18+P19</f>
        <v>0</v>
      </c>
      <c r="S20" s="61"/>
    </row>
    <row r="21" spans="1:19" x14ac:dyDescent="0.2">
      <c r="M21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3:T40"/>
  <sheetViews>
    <sheetView view="pageBreakPreview" topLeftCell="A4" zoomScale="85" zoomScaleNormal="100" zoomScaleSheetLayoutView="85" workbookViewId="0">
      <selection activeCell="O19" sqref="O19"/>
    </sheetView>
  </sheetViews>
  <sheetFormatPr defaultColWidth="9.140625" defaultRowHeight="12.75" x14ac:dyDescent="0.2"/>
  <cols>
    <col min="1" max="1" width="3.42578125" style="3" customWidth="1"/>
    <col min="2" max="2" width="68" style="66" customWidth="1"/>
    <col min="3" max="3" width="6.85546875" style="1" customWidth="1"/>
    <col min="4" max="4" width="6.28515625" style="1" customWidth="1"/>
    <col min="5" max="5" width="9" style="1" customWidth="1"/>
    <col min="6" max="6" width="6.85546875" style="1" bestFit="1" customWidth="1"/>
    <col min="7" max="7" width="8.28515625" style="1" customWidth="1"/>
    <col min="8" max="10" width="11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3" spans="1:20" x14ac:dyDescent="0.2">
      <c r="A3" s="160" t="s">
        <v>418</v>
      </c>
      <c r="E3" s="4"/>
      <c r="L3" s="4"/>
      <c r="M3" s="1"/>
    </row>
    <row r="4" spans="1:20" x14ac:dyDescent="0.2">
      <c r="A4" s="160" t="e">
        <f>'8.1.3'!A2</f>
        <v>#REF!</v>
      </c>
      <c r="B4" s="67"/>
      <c r="C4" s="6"/>
      <c r="D4" s="6"/>
      <c r="E4" s="6"/>
      <c r="F4" s="6"/>
      <c r="H4" s="5"/>
      <c r="I4" s="5"/>
      <c r="J4" s="5"/>
      <c r="K4" s="5"/>
    </row>
    <row r="5" spans="1:20" x14ac:dyDescent="0.2">
      <c r="B5" s="67"/>
      <c r="C5" s="6"/>
      <c r="D5" s="5" t="s">
        <v>133</v>
      </c>
      <c r="E5" s="6"/>
      <c r="F5" s="6"/>
      <c r="H5" s="5"/>
      <c r="I5" s="5"/>
      <c r="J5" s="5"/>
      <c r="K5" s="5"/>
    </row>
    <row r="6" spans="1:20" x14ac:dyDescent="0.2">
      <c r="B6" s="67"/>
      <c r="C6" s="6"/>
      <c r="D6" s="5" t="e">
        <f>#REF!</f>
        <v>#REF!</v>
      </c>
      <c r="E6" s="6"/>
      <c r="F6" s="6"/>
      <c r="G6" s="5"/>
      <c r="H6" s="5"/>
      <c r="I6" s="5"/>
      <c r="J6" s="5"/>
      <c r="K6" s="5"/>
    </row>
    <row r="7" spans="1:20" x14ac:dyDescent="0.2">
      <c r="B7" s="66" t="s">
        <v>420</v>
      </c>
      <c r="E7" s="4"/>
      <c r="M7" s="1"/>
      <c r="N7" s="7" t="s">
        <v>8</v>
      </c>
      <c r="O7" s="8">
        <f>P39</f>
        <v>0</v>
      </c>
      <c r="P7" s="1" t="s">
        <v>86</v>
      </c>
    </row>
    <row r="8" spans="1:20" s="10" customFormat="1" x14ac:dyDescent="0.2">
      <c r="A8" s="668" t="s">
        <v>0</v>
      </c>
      <c r="B8" s="667" t="s">
        <v>18</v>
      </c>
      <c r="C8" s="669" t="s">
        <v>6</v>
      </c>
      <c r="D8" s="669" t="s">
        <v>19</v>
      </c>
      <c r="E8" s="669" t="s">
        <v>20</v>
      </c>
      <c r="F8" s="667" t="s">
        <v>1</v>
      </c>
      <c r="G8" s="667"/>
      <c r="H8" s="667"/>
      <c r="I8" s="667"/>
      <c r="J8" s="667"/>
      <c r="K8" s="667"/>
      <c r="L8" s="667" t="s">
        <v>2</v>
      </c>
      <c r="M8" s="667"/>
      <c r="N8" s="667"/>
      <c r="O8" s="667"/>
      <c r="P8" s="667"/>
    </row>
    <row r="9" spans="1:20" s="10" customFormat="1" ht="94.5" customHeight="1" x14ac:dyDescent="0.2">
      <c r="A9" s="668"/>
      <c r="B9" s="667"/>
      <c r="C9" s="669"/>
      <c r="D9" s="669"/>
      <c r="E9" s="669"/>
      <c r="F9" s="22" t="s">
        <v>3</v>
      </c>
      <c r="G9" s="22" t="s">
        <v>21</v>
      </c>
      <c r="H9" s="22" t="s">
        <v>22</v>
      </c>
      <c r="I9" s="22" t="s">
        <v>23</v>
      </c>
      <c r="J9" s="22" t="s">
        <v>24</v>
      </c>
      <c r="K9" s="22" t="s">
        <v>25</v>
      </c>
      <c r="L9" s="22" t="s">
        <v>4</v>
      </c>
      <c r="M9" s="22" t="s">
        <v>26</v>
      </c>
      <c r="N9" s="22" t="s">
        <v>23</v>
      </c>
      <c r="O9" s="22" t="s">
        <v>24</v>
      </c>
      <c r="P9" s="22" t="s">
        <v>27</v>
      </c>
    </row>
    <row r="10" spans="1:20" x14ac:dyDescent="0.2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9">
        <v>15</v>
      </c>
      <c r="P10" s="9">
        <v>16</v>
      </c>
    </row>
    <row r="11" spans="1:20" s="10" customFormat="1" x14ac:dyDescent="0.2">
      <c r="A11" s="68"/>
      <c r="B11" s="71"/>
      <c r="C11" s="69"/>
      <c r="D11" s="69"/>
      <c r="E11" s="70"/>
      <c r="F11" s="62"/>
      <c r="G11" s="62"/>
      <c r="H11" s="62"/>
      <c r="I11" s="62"/>
      <c r="J11" s="12"/>
      <c r="K11" s="12"/>
      <c r="L11" s="12"/>
      <c r="M11" s="12"/>
      <c r="N11" s="12"/>
      <c r="O11" s="12"/>
      <c r="P11" s="12"/>
    </row>
    <row r="12" spans="1:20" s="10" customFormat="1" ht="15.75" customHeight="1" x14ac:dyDescent="0.3">
      <c r="A12" s="120"/>
      <c r="B12" s="468" t="s">
        <v>1278</v>
      </c>
      <c r="C12" s="60" t="s">
        <v>439</v>
      </c>
      <c r="D12" s="123"/>
      <c r="E12" s="124">
        <v>8</v>
      </c>
      <c r="F12" s="62"/>
      <c r="G12" s="62"/>
      <c r="H12" s="12"/>
      <c r="I12" s="143"/>
      <c r="J12" s="12"/>
      <c r="K12" s="12"/>
      <c r="L12" s="12"/>
      <c r="M12" s="12"/>
      <c r="N12" s="12"/>
      <c r="O12" s="12"/>
      <c r="P12" s="12"/>
      <c r="R12" s="11"/>
      <c r="S12" s="11"/>
      <c r="T12" s="11"/>
    </row>
    <row r="13" spans="1:20" s="10" customFormat="1" ht="15.75" customHeight="1" x14ac:dyDescent="0.3">
      <c r="A13" s="120"/>
      <c r="B13" s="468" t="s">
        <v>1279</v>
      </c>
      <c r="C13" s="60" t="s">
        <v>439</v>
      </c>
      <c r="D13" s="123"/>
      <c r="E13" s="467">
        <v>2</v>
      </c>
      <c r="F13" s="62"/>
      <c r="G13" s="62"/>
      <c r="H13" s="12"/>
      <c r="I13" s="143"/>
      <c r="J13" s="12"/>
      <c r="K13" s="12"/>
      <c r="L13" s="12"/>
      <c r="M13" s="12"/>
      <c r="N13" s="12"/>
      <c r="O13" s="12"/>
      <c r="P13" s="12"/>
      <c r="R13" s="11"/>
      <c r="S13" s="11"/>
      <c r="T13" s="11"/>
    </row>
    <row r="14" spans="1:20" s="10" customFormat="1" ht="15.75" customHeight="1" x14ac:dyDescent="0.3">
      <c r="A14" s="120"/>
      <c r="B14" s="468" t="s">
        <v>1280</v>
      </c>
      <c r="C14" s="60" t="s">
        <v>439</v>
      </c>
      <c r="D14" s="123"/>
      <c r="E14" s="467">
        <v>2</v>
      </c>
      <c r="F14" s="62"/>
      <c r="G14" s="62"/>
      <c r="H14" s="12"/>
      <c r="I14" s="143"/>
      <c r="J14" s="12"/>
      <c r="K14" s="12"/>
      <c r="L14" s="12"/>
      <c r="M14" s="12"/>
      <c r="N14" s="12"/>
      <c r="O14" s="12"/>
      <c r="P14" s="12"/>
      <c r="R14" s="11"/>
      <c r="S14" s="11"/>
      <c r="T14" s="11"/>
    </row>
    <row r="15" spans="1:20" s="10" customFormat="1" ht="15.75" customHeight="1" x14ac:dyDescent="0.3">
      <c r="A15" s="120"/>
      <c r="B15" s="468" t="s">
        <v>1288</v>
      </c>
      <c r="C15" s="60" t="s">
        <v>439</v>
      </c>
      <c r="D15" s="123"/>
      <c r="E15" s="467">
        <v>11</v>
      </c>
      <c r="F15" s="62"/>
      <c r="G15" s="62"/>
      <c r="H15" s="12"/>
      <c r="I15" s="143"/>
      <c r="J15" s="12"/>
      <c r="K15" s="12"/>
      <c r="L15" s="12"/>
      <c r="M15" s="12"/>
      <c r="N15" s="12"/>
      <c r="O15" s="12"/>
      <c r="P15" s="12"/>
      <c r="R15" s="11"/>
      <c r="S15" s="11"/>
      <c r="T15" s="11"/>
    </row>
    <row r="16" spans="1:20" s="10" customFormat="1" ht="15.75" customHeight="1" x14ac:dyDescent="0.3">
      <c r="A16" s="120"/>
      <c r="B16" s="468" t="s">
        <v>1289</v>
      </c>
      <c r="C16" s="60" t="s">
        <v>439</v>
      </c>
      <c r="D16" s="123"/>
      <c r="E16" s="467">
        <v>204</v>
      </c>
      <c r="F16" s="62"/>
      <c r="G16" s="62"/>
      <c r="H16" s="12"/>
      <c r="I16" s="143"/>
      <c r="J16" s="12"/>
      <c r="K16" s="12"/>
      <c r="L16" s="12"/>
      <c r="M16" s="12"/>
      <c r="N16" s="12"/>
      <c r="O16" s="12"/>
      <c r="P16" s="12"/>
      <c r="R16" s="11"/>
      <c r="S16" s="11"/>
      <c r="T16" s="11"/>
    </row>
    <row r="17" spans="1:20" s="10" customFormat="1" ht="15.75" customHeight="1" x14ac:dyDescent="0.3">
      <c r="A17" s="120"/>
      <c r="B17" s="468" t="s">
        <v>1281</v>
      </c>
      <c r="C17" s="60" t="s">
        <v>439</v>
      </c>
      <c r="D17" s="123"/>
      <c r="E17" s="467">
        <v>6</v>
      </c>
      <c r="F17" s="62"/>
      <c r="G17" s="62"/>
      <c r="H17" s="12"/>
      <c r="I17" s="143"/>
      <c r="J17" s="12"/>
      <c r="K17" s="12"/>
      <c r="L17" s="12"/>
      <c r="M17" s="12"/>
      <c r="N17" s="12"/>
      <c r="O17" s="12"/>
      <c r="P17" s="12"/>
      <c r="R17" s="11"/>
      <c r="S17" s="11"/>
      <c r="T17" s="11"/>
    </row>
    <row r="18" spans="1:20" s="10" customFormat="1" ht="15.75" customHeight="1" x14ac:dyDescent="0.3">
      <c r="A18" s="120"/>
      <c r="B18" s="468" t="s">
        <v>1282</v>
      </c>
      <c r="C18" s="60" t="s">
        <v>439</v>
      </c>
      <c r="D18" s="123"/>
      <c r="E18" s="467">
        <v>89</v>
      </c>
      <c r="F18" s="62"/>
      <c r="G18" s="62"/>
      <c r="H18" s="12"/>
      <c r="I18" s="143"/>
      <c r="J18" s="12"/>
      <c r="K18" s="12"/>
      <c r="L18" s="12"/>
      <c r="M18" s="12"/>
      <c r="N18" s="12"/>
      <c r="O18" s="12"/>
      <c r="P18" s="12"/>
      <c r="R18" s="11"/>
      <c r="S18" s="11"/>
      <c r="T18" s="11"/>
    </row>
    <row r="19" spans="1:20" s="10" customFormat="1" ht="15.75" customHeight="1" x14ac:dyDescent="0.3">
      <c r="A19" s="120"/>
      <c r="B19" s="468" t="s">
        <v>1283</v>
      </c>
      <c r="C19" s="60" t="s">
        <v>439</v>
      </c>
      <c r="D19" s="123"/>
      <c r="E19" s="467">
        <v>87</v>
      </c>
      <c r="F19" s="62"/>
      <c r="G19" s="62"/>
      <c r="H19" s="12"/>
      <c r="I19" s="143"/>
      <c r="J19" s="12"/>
      <c r="K19" s="12"/>
      <c r="L19" s="12"/>
      <c r="M19" s="12"/>
      <c r="N19" s="12"/>
      <c r="O19" s="12"/>
      <c r="P19" s="12"/>
      <c r="R19" s="11"/>
      <c r="S19" s="11"/>
      <c r="T19" s="11"/>
    </row>
    <row r="20" spans="1:20" s="10" customFormat="1" ht="15.75" customHeight="1" x14ac:dyDescent="0.3">
      <c r="A20" s="120"/>
      <c r="B20" s="468" t="s">
        <v>1284</v>
      </c>
      <c r="C20" s="60" t="s">
        <v>439</v>
      </c>
      <c r="D20" s="123"/>
      <c r="E20" s="467">
        <v>65</v>
      </c>
      <c r="F20" s="62"/>
      <c r="G20" s="62"/>
      <c r="H20" s="12"/>
      <c r="I20" s="143"/>
      <c r="J20" s="12"/>
      <c r="K20" s="12"/>
      <c r="L20" s="12"/>
      <c r="M20" s="12"/>
      <c r="N20" s="12"/>
      <c r="O20" s="12"/>
      <c r="P20" s="12"/>
      <c r="R20" s="11"/>
      <c r="S20" s="11"/>
      <c r="T20" s="11"/>
    </row>
    <row r="21" spans="1:20" s="10" customFormat="1" ht="15.75" customHeight="1" x14ac:dyDescent="0.3">
      <c r="A21" s="120"/>
      <c r="B21" s="468" t="s">
        <v>1285</v>
      </c>
      <c r="C21" s="60" t="s">
        <v>439</v>
      </c>
      <c r="D21" s="123"/>
      <c r="E21" s="467">
        <v>144</v>
      </c>
      <c r="F21" s="62"/>
      <c r="G21" s="62"/>
      <c r="H21" s="12"/>
      <c r="I21" s="143"/>
      <c r="J21" s="12"/>
      <c r="K21" s="12"/>
      <c r="L21" s="12"/>
      <c r="M21" s="12"/>
      <c r="N21" s="12"/>
      <c r="O21" s="12"/>
      <c r="P21" s="12"/>
      <c r="R21" s="11"/>
      <c r="S21" s="11"/>
      <c r="T21" s="11"/>
    </row>
    <row r="22" spans="1:20" s="10" customFormat="1" ht="15.75" customHeight="1" x14ac:dyDescent="0.3">
      <c r="A22" s="120"/>
      <c r="B22" s="468" t="s">
        <v>1286</v>
      </c>
      <c r="C22" s="60" t="s">
        <v>439</v>
      </c>
      <c r="D22" s="123"/>
      <c r="E22" s="467">
        <v>128</v>
      </c>
      <c r="F22" s="62"/>
      <c r="G22" s="62"/>
      <c r="H22" s="12"/>
      <c r="I22" s="143"/>
      <c r="J22" s="12"/>
      <c r="K22" s="12"/>
      <c r="L22" s="12"/>
      <c r="M22" s="12"/>
      <c r="N22" s="12"/>
      <c r="O22" s="12"/>
      <c r="P22" s="12"/>
      <c r="R22" s="11"/>
      <c r="S22" s="11"/>
      <c r="T22" s="11"/>
    </row>
    <row r="23" spans="1:20" s="10" customFormat="1" ht="16.5" x14ac:dyDescent="0.3">
      <c r="A23" s="120"/>
      <c r="B23" s="468" t="s">
        <v>1286</v>
      </c>
      <c r="C23" s="60" t="s">
        <v>439</v>
      </c>
      <c r="D23" s="176"/>
      <c r="E23" s="424">
        <v>31</v>
      </c>
      <c r="F23" s="143"/>
      <c r="G23" s="62"/>
      <c r="H23" s="12"/>
      <c r="I23" s="143"/>
      <c r="J23" s="12"/>
      <c r="K23" s="12"/>
      <c r="L23" s="12"/>
      <c r="M23" s="12"/>
      <c r="N23" s="12"/>
      <c r="O23" s="12"/>
      <c r="P23" s="12"/>
      <c r="R23" s="11"/>
      <c r="S23" s="11"/>
      <c r="T23" s="11"/>
    </row>
    <row r="24" spans="1:20" s="10" customFormat="1" ht="49.5" customHeight="1" x14ac:dyDescent="0.3">
      <c r="A24" s="120"/>
      <c r="B24" s="468" t="s">
        <v>1287</v>
      </c>
      <c r="C24" s="60" t="s">
        <v>439</v>
      </c>
      <c r="D24" s="176"/>
      <c r="E24" s="427">
        <v>94</v>
      </c>
      <c r="F24" s="143"/>
      <c r="G24" s="62"/>
      <c r="H24" s="12"/>
      <c r="I24" s="143"/>
      <c r="J24" s="12"/>
      <c r="K24" s="12"/>
      <c r="L24" s="12"/>
      <c r="M24" s="12"/>
      <c r="N24" s="12"/>
      <c r="O24" s="12"/>
      <c r="P24" s="12"/>
      <c r="R24" s="11"/>
      <c r="S24" s="11"/>
      <c r="T24" s="11"/>
    </row>
    <row r="25" spans="1:20" s="10" customFormat="1" x14ac:dyDescent="0.2">
      <c r="A25" s="120"/>
      <c r="B25" s="426" t="s">
        <v>1057</v>
      </c>
      <c r="C25" s="427" t="s">
        <v>16</v>
      </c>
      <c r="D25" s="176"/>
      <c r="E25" s="427">
        <v>1</v>
      </c>
      <c r="F25" s="143"/>
      <c r="G25" s="62"/>
      <c r="H25" s="370"/>
      <c r="I25" s="428"/>
      <c r="J25" s="12"/>
      <c r="K25" s="12"/>
      <c r="L25" s="12"/>
      <c r="M25" s="12"/>
      <c r="N25" s="12"/>
      <c r="O25" s="12"/>
      <c r="P25" s="12"/>
      <c r="R25" s="11"/>
      <c r="S25" s="11"/>
      <c r="T25" s="11"/>
    </row>
    <row r="26" spans="1:20" s="10" customFormat="1" x14ac:dyDescent="0.2">
      <c r="A26" s="120"/>
      <c r="B26" s="425" t="s">
        <v>1193</v>
      </c>
      <c r="C26" s="423" t="s">
        <v>5</v>
      </c>
      <c r="D26" s="176"/>
      <c r="E26" s="446">
        <v>3700</v>
      </c>
      <c r="F26" s="143"/>
      <c r="G26" s="62"/>
      <c r="H26" s="12"/>
      <c r="I26" s="12"/>
      <c r="J26" s="12"/>
      <c r="K26" s="12"/>
      <c r="L26" s="12"/>
      <c r="M26" s="12"/>
      <c r="N26" s="12"/>
      <c r="O26" s="12"/>
      <c r="P26" s="12"/>
      <c r="R26" s="11"/>
      <c r="S26" s="11"/>
      <c r="T26" s="11"/>
    </row>
    <row r="27" spans="1:20" s="10" customFormat="1" x14ac:dyDescent="0.2">
      <c r="A27" s="120"/>
      <c r="B27" s="598"/>
      <c r="C27" s="599"/>
      <c r="D27" s="176"/>
      <c r="E27" s="600"/>
      <c r="F27" s="143"/>
      <c r="G27" s="62"/>
      <c r="H27" s="12"/>
      <c r="I27" s="12"/>
      <c r="J27" s="12"/>
      <c r="K27" s="12"/>
      <c r="L27" s="12"/>
      <c r="M27" s="12"/>
      <c r="N27" s="12"/>
      <c r="O27" s="12"/>
      <c r="P27" s="12"/>
      <c r="R27" s="11"/>
      <c r="S27" s="11"/>
      <c r="T27" s="11"/>
    </row>
    <row r="28" spans="1:20" s="10" customFormat="1" x14ac:dyDescent="0.2">
      <c r="A28" s="120"/>
      <c r="B28" s="598"/>
      <c r="C28" s="599"/>
      <c r="D28" s="176"/>
      <c r="E28" s="600"/>
      <c r="F28" s="143"/>
      <c r="G28" s="62"/>
      <c r="H28" s="12"/>
      <c r="I28" s="12"/>
      <c r="J28" s="12"/>
      <c r="K28" s="12"/>
      <c r="L28" s="12"/>
      <c r="M28" s="12"/>
      <c r="N28" s="12"/>
      <c r="O28" s="12"/>
      <c r="P28" s="12"/>
      <c r="R28" s="11"/>
      <c r="S28" s="11"/>
      <c r="T28" s="11"/>
    </row>
    <row r="29" spans="1:20" s="10" customFormat="1" x14ac:dyDescent="0.2">
      <c r="A29" s="120"/>
      <c r="B29" s="601" t="s">
        <v>1487</v>
      </c>
      <c r="C29" s="360"/>
      <c r="D29" s="597"/>
      <c r="E29" s="421"/>
      <c r="F29" s="143"/>
      <c r="G29" s="62"/>
      <c r="H29" s="12"/>
      <c r="I29" s="12"/>
      <c r="J29" s="12"/>
      <c r="K29" s="12"/>
      <c r="L29" s="12"/>
      <c r="M29" s="12"/>
      <c r="N29" s="12"/>
      <c r="O29" s="12"/>
      <c r="P29" s="12"/>
      <c r="R29" s="11"/>
      <c r="S29" s="11"/>
      <c r="T29" s="11"/>
    </row>
    <row r="30" spans="1:20" s="10" customFormat="1" x14ac:dyDescent="0.2">
      <c r="A30" s="120"/>
      <c r="B30" s="452" t="s">
        <v>1483</v>
      </c>
      <c r="C30" s="432" t="s">
        <v>5</v>
      </c>
      <c r="D30" s="597"/>
      <c r="E30" s="421">
        <f>110+314</f>
        <v>424</v>
      </c>
      <c r="F30" s="143"/>
      <c r="G30" s="62"/>
      <c r="H30" s="12"/>
      <c r="I30" s="12"/>
      <c r="J30" s="12"/>
      <c r="K30" s="12"/>
      <c r="L30" s="12"/>
      <c r="M30" s="12"/>
      <c r="N30" s="12"/>
      <c r="O30" s="12"/>
      <c r="P30" s="12"/>
      <c r="R30" s="11"/>
      <c r="S30" s="11"/>
      <c r="T30" s="11"/>
    </row>
    <row r="31" spans="1:20" s="10" customFormat="1" x14ac:dyDescent="0.2">
      <c r="A31" s="120"/>
      <c r="B31" s="598" t="s">
        <v>1484</v>
      </c>
      <c r="C31" s="432" t="s">
        <v>17</v>
      </c>
      <c r="D31" s="176"/>
      <c r="E31" s="600">
        <f>E30*0.15*1.3</f>
        <v>82.679999999999993</v>
      </c>
      <c r="F31" s="143"/>
      <c r="G31" s="62"/>
      <c r="H31" s="62"/>
      <c r="I31" s="63"/>
      <c r="J31" s="62"/>
      <c r="K31" s="12"/>
      <c r="L31" s="12"/>
      <c r="M31" s="12"/>
      <c r="N31" s="12"/>
      <c r="O31" s="12"/>
      <c r="P31" s="12"/>
      <c r="R31" s="11"/>
      <c r="S31" s="11"/>
      <c r="T31" s="11"/>
    </row>
    <row r="32" spans="1:20" s="10" customFormat="1" x14ac:dyDescent="0.2">
      <c r="A32" s="120"/>
      <c r="B32" s="598" t="s">
        <v>1485</v>
      </c>
      <c r="C32" s="432" t="s">
        <v>17</v>
      </c>
      <c r="D32" s="176"/>
      <c r="E32" s="600">
        <f>E30*0.2*1.3</f>
        <v>110.24000000000002</v>
      </c>
      <c r="F32" s="143"/>
      <c r="G32" s="62"/>
      <c r="H32" s="62"/>
      <c r="I32" s="63"/>
      <c r="J32" s="62"/>
      <c r="K32" s="12"/>
      <c r="L32" s="12"/>
      <c r="M32" s="12"/>
      <c r="N32" s="12"/>
      <c r="O32" s="12"/>
      <c r="P32" s="12"/>
      <c r="R32" s="11"/>
      <c r="S32" s="11"/>
      <c r="T32" s="11"/>
    </row>
    <row r="33" spans="1:20" s="10" customFormat="1" x14ac:dyDescent="0.2">
      <c r="A33" s="120"/>
      <c r="B33" s="598" t="s">
        <v>1486</v>
      </c>
      <c r="C33" s="432" t="s">
        <v>5</v>
      </c>
      <c r="D33" s="176"/>
      <c r="E33" s="600">
        <v>72</v>
      </c>
      <c r="F33" s="143"/>
      <c r="G33" s="62"/>
      <c r="H33" s="12"/>
      <c r="I33" s="12"/>
      <c r="J33" s="12"/>
      <c r="K33" s="12"/>
      <c r="L33" s="12"/>
      <c r="M33" s="12"/>
      <c r="N33" s="12"/>
      <c r="O33" s="12"/>
      <c r="P33" s="12"/>
      <c r="R33" s="11"/>
      <c r="S33" s="11"/>
      <c r="T33" s="11"/>
    </row>
    <row r="34" spans="1:20" s="10" customFormat="1" x14ac:dyDescent="0.2">
      <c r="A34" s="120"/>
      <c r="B34" s="178"/>
      <c r="C34" s="179"/>
      <c r="D34" s="177"/>
      <c r="E34" s="124"/>
      <c r="F34" s="143"/>
      <c r="G34" s="62">
        <v>8</v>
      </c>
      <c r="H34" s="62"/>
      <c r="I34" s="143"/>
      <c r="J34" s="12"/>
      <c r="K34" s="12">
        <f>SUM(H34:J34)</f>
        <v>0</v>
      </c>
      <c r="L34" s="12">
        <f>ROUND(E34*F34,2)</f>
        <v>0</v>
      </c>
      <c r="M34" s="12">
        <f>ROUND(E34*H34,2)</f>
        <v>0</v>
      </c>
      <c r="N34" s="12">
        <f>ROUND(E34*I34,2)</f>
        <v>0</v>
      </c>
      <c r="O34" s="12">
        <f>ROUND(E34*J34,2)</f>
        <v>0</v>
      </c>
      <c r="P34" s="12">
        <f>ROUND(((M34+N34)+O34),2)</f>
        <v>0</v>
      </c>
    </row>
    <row r="35" spans="1:20" s="2" customFormat="1" x14ac:dyDescent="0.2">
      <c r="A35" s="25"/>
      <c r="B35" s="34"/>
      <c r="C35" s="24" t="s">
        <v>7</v>
      </c>
      <c r="D35" s="35"/>
      <c r="E35" s="36"/>
      <c r="F35" s="36"/>
      <c r="G35" s="36"/>
      <c r="H35" s="37"/>
      <c r="I35" s="183"/>
      <c r="J35" s="37"/>
      <c r="K35" s="37"/>
      <c r="L35" s="38">
        <f>SUM(L11:L34)</f>
        <v>0</v>
      </c>
      <c r="M35" s="38">
        <f>SUM(M11:M34)</f>
        <v>0</v>
      </c>
      <c r="N35" s="38">
        <f>SUM(N11:N34)</f>
        <v>0</v>
      </c>
      <c r="O35" s="38">
        <f>SUM(O11:O34)</f>
        <v>0</v>
      </c>
      <c r="P35" s="38">
        <f>SUM(P11:P34)</f>
        <v>0</v>
      </c>
      <c r="Q35" s="1"/>
    </row>
    <row r="36" spans="1:20" s="10" customFormat="1" x14ac:dyDescent="0.2">
      <c r="A36" s="13"/>
      <c r="B36" s="45" t="s">
        <v>9</v>
      </c>
      <c r="C36" s="46"/>
      <c r="D36" s="47"/>
      <c r="E36" s="15"/>
      <c r="F36" s="41"/>
      <c r="G36" s="42"/>
      <c r="H36" s="42"/>
      <c r="I36" s="41"/>
      <c r="J36" s="42"/>
      <c r="K36" s="48"/>
      <c r="L36" s="49">
        <f>SUM(L35:L35)</f>
        <v>0</v>
      </c>
      <c r="M36" s="49">
        <f>SUM(M35:M35)</f>
        <v>0</v>
      </c>
      <c r="N36" s="49">
        <f>SUM(N35:N35)</f>
        <v>0</v>
      </c>
      <c r="O36" s="49">
        <f>SUM(O35:O35)</f>
        <v>0</v>
      </c>
      <c r="P36" s="49">
        <f>SUM(P35:P35)</f>
        <v>0</v>
      </c>
    </row>
    <row r="37" spans="1:20" s="10" customFormat="1" x14ac:dyDescent="0.2">
      <c r="A37" s="13"/>
      <c r="B37" s="39"/>
      <c r="C37" s="14"/>
      <c r="D37" s="47"/>
      <c r="E37" s="15"/>
      <c r="F37" s="53"/>
      <c r="G37" s="54"/>
      <c r="H37" s="54"/>
      <c r="I37" s="53"/>
      <c r="J37" s="54"/>
      <c r="K37" s="55" t="s">
        <v>12</v>
      </c>
      <c r="L37" s="56"/>
      <c r="M37" s="57"/>
      <c r="N37" s="57"/>
      <c r="O37" s="58"/>
      <c r="P37" s="59">
        <f>SUM(P36:P36)</f>
        <v>0</v>
      </c>
    </row>
    <row r="38" spans="1:20" s="10" customFormat="1" x14ac:dyDescent="0.2">
      <c r="A38" s="13"/>
      <c r="B38" s="39"/>
      <c r="C38" s="14"/>
      <c r="D38" s="47"/>
      <c r="E38" s="15"/>
      <c r="F38" s="53"/>
      <c r="G38" s="54"/>
      <c r="H38" s="54"/>
      <c r="I38" s="53"/>
      <c r="J38" s="54"/>
      <c r="K38" s="55" t="s">
        <v>13</v>
      </c>
      <c r="L38" s="52"/>
      <c r="M38" s="52">
        <v>0.21</v>
      </c>
      <c r="N38" s="57"/>
      <c r="O38" s="58"/>
      <c r="P38" s="59">
        <f>P37*M38</f>
        <v>0</v>
      </c>
    </row>
    <row r="39" spans="1:20" s="10" customFormat="1" x14ac:dyDescent="0.2">
      <c r="A39" s="13"/>
      <c r="B39" s="39"/>
      <c r="C39" s="14"/>
      <c r="D39" s="47"/>
      <c r="E39" s="15"/>
      <c r="F39" s="53"/>
      <c r="G39" s="54"/>
      <c r="H39" s="54"/>
      <c r="I39" s="53"/>
      <c r="J39" s="54"/>
      <c r="K39" s="55" t="s">
        <v>14</v>
      </c>
      <c r="L39" s="56"/>
      <c r="M39" s="57"/>
      <c r="N39" s="57"/>
      <c r="O39" s="58"/>
      <c r="P39" s="59">
        <f>P37+P38</f>
        <v>0</v>
      </c>
      <c r="S39" s="61"/>
    </row>
    <row r="40" spans="1:20" x14ac:dyDescent="0.2">
      <c r="M40" s="1"/>
    </row>
  </sheetData>
  <mergeCells count="7">
    <mergeCell ref="L8:P8"/>
    <mergeCell ref="A8:A9"/>
    <mergeCell ref="B8:B9"/>
    <mergeCell ref="C8:C9"/>
    <mergeCell ref="D8:D9"/>
    <mergeCell ref="E8:E9"/>
    <mergeCell ref="F8:K8"/>
  </mergeCells>
  <dataValidations disablePrompts="1" count="1">
    <dataValidation type="list" operator="equal" allowBlank="1" showErrorMessage="1" sqref="C26:C29" xr:uid="{00000000-0002-0000-3900-000000000000}">
      <formula1>#REF!</formula1>
      <formula2>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Footer>Page &amp;P of &amp;N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AJ71"/>
  <sheetViews>
    <sheetView view="pageBreakPreview" topLeftCell="A37" zoomScaleNormal="100" zoomScaleSheetLayoutView="100" workbookViewId="0">
      <selection activeCell="O19" sqref="O19"/>
    </sheetView>
  </sheetViews>
  <sheetFormatPr defaultColWidth="9.140625" defaultRowHeight="12.75" x14ac:dyDescent="0.2"/>
  <cols>
    <col min="1" max="1" width="9" style="3" customWidth="1"/>
    <col min="2" max="2" width="59.140625" style="66" customWidth="1"/>
    <col min="3" max="3" width="9.140625" style="1" customWidth="1"/>
    <col min="4" max="12" width="10.7109375" style="1" customWidth="1"/>
    <col min="13" max="13" width="10.7109375" style="4" customWidth="1"/>
    <col min="14" max="16" width="10.7109375" style="1" customWidth="1"/>
    <col min="17" max="16384" width="9.140625" style="1"/>
  </cols>
  <sheetData>
    <row r="1" spans="1:16" x14ac:dyDescent="0.2">
      <c r="A1" s="160" t="s">
        <v>418</v>
      </c>
      <c r="E1" s="4"/>
      <c r="L1" s="4"/>
      <c r="M1" s="1"/>
    </row>
    <row r="2" spans="1:16" x14ac:dyDescent="0.2">
      <c r="A2" s="160" t="e">
        <f>'8.2'!A4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16" x14ac:dyDescent="0.2">
      <c r="B3" s="67"/>
      <c r="C3" s="6"/>
      <c r="D3" s="5" t="s">
        <v>134</v>
      </c>
      <c r="E3" s="6"/>
      <c r="F3" s="6"/>
      <c r="H3" s="5"/>
      <c r="I3" s="5"/>
      <c r="J3" s="5"/>
      <c r="K3" s="5"/>
    </row>
    <row r="4" spans="1:16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6" x14ac:dyDescent="0.2">
      <c r="B5" s="66" t="s">
        <v>420</v>
      </c>
      <c r="E5" s="4"/>
      <c r="M5" s="1"/>
      <c r="N5" s="7" t="s">
        <v>8</v>
      </c>
      <c r="O5" s="8">
        <f>P70</f>
        <v>0</v>
      </c>
      <c r="P5" s="1" t="s">
        <v>86</v>
      </c>
    </row>
    <row r="6" spans="1:16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6" s="10" customFormat="1" ht="96.7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6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6" s="10" customFormat="1" x14ac:dyDescent="0.2">
      <c r="A9" s="72"/>
      <c r="B9" s="236"/>
      <c r="C9" s="72"/>
      <c r="D9" s="72"/>
      <c r="E9" s="72"/>
      <c r="F9" s="72"/>
      <c r="G9" s="72"/>
      <c r="H9" s="72"/>
      <c r="I9" s="12"/>
      <c r="J9" s="72"/>
      <c r="K9" s="72"/>
      <c r="L9" s="72"/>
      <c r="M9" s="72"/>
      <c r="N9" s="72"/>
      <c r="O9" s="72"/>
      <c r="P9" s="72"/>
    </row>
    <row r="10" spans="1:16" s="11" customFormat="1" x14ac:dyDescent="0.2">
      <c r="A10" s="172"/>
      <c r="B10" s="464" t="s">
        <v>1268</v>
      </c>
      <c r="C10" s="75"/>
      <c r="D10" s="167"/>
      <c r="E10" s="168"/>
      <c r="F10" s="143"/>
      <c r="G10" s="62"/>
      <c r="H10" s="170"/>
      <c r="I10" s="170"/>
      <c r="J10" s="170"/>
      <c r="K10" s="12"/>
      <c r="L10" s="12"/>
      <c r="M10" s="12"/>
      <c r="N10" s="12"/>
      <c r="O10" s="12"/>
      <c r="P10" s="12"/>
    </row>
    <row r="11" spans="1:16" s="11" customFormat="1" x14ac:dyDescent="0.2">
      <c r="A11" s="172"/>
      <c r="B11" s="464" t="s">
        <v>1197</v>
      </c>
      <c r="C11" s="167" t="s">
        <v>436</v>
      </c>
      <c r="D11" s="167"/>
      <c r="E11" s="168"/>
      <c r="F11" s="143"/>
      <c r="G11" s="62"/>
      <c r="H11" s="170"/>
      <c r="I11" s="170"/>
      <c r="J11" s="170"/>
      <c r="K11" s="12"/>
      <c r="L11" s="12"/>
      <c r="M11" s="12"/>
      <c r="N11" s="12"/>
      <c r="O11" s="12"/>
      <c r="P11" s="12"/>
    </row>
    <row r="12" spans="1:16" s="11" customFormat="1" x14ac:dyDescent="0.2">
      <c r="A12" s="172"/>
      <c r="B12" s="465" t="s">
        <v>1269</v>
      </c>
      <c r="C12" s="167" t="s">
        <v>436</v>
      </c>
      <c r="D12" s="167"/>
      <c r="E12" s="463">
        <v>1</v>
      </c>
      <c r="F12" s="143"/>
      <c r="G12" s="62"/>
      <c r="H12" s="170"/>
      <c r="I12" s="170"/>
      <c r="J12" s="170"/>
      <c r="K12" s="12"/>
      <c r="L12" s="12"/>
      <c r="M12" s="12"/>
      <c r="N12" s="12"/>
      <c r="O12" s="12"/>
      <c r="P12" s="12"/>
    </row>
    <row r="13" spans="1:16" s="11" customFormat="1" x14ac:dyDescent="0.2">
      <c r="A13" s="172"/>
      <c r="B13" s="465" t="s">
        <v>1270</v>
      </c>
      <c r="C13" s="167" t="s">
        <v>436</v>
      </c>
      <c r="D13" s="167"/>
      <c r="E13" s="463">
        <v>1</v>
      </c>
      <c r="F13" s="143"/>
      <c r="G13" s="62"/>
      <c r="H13" s="170"/>
      <c r="I13" s="170"/>
      <c r="J13" s="170"/>
      <c r="K13" s="12"/>
      <c r="L13" s="12"/>
      <c r="M13" s="12"/>
      <c r="N13" s="12"/>
      <c r="O13" s="12"/>
      <c r="P13" s="12"/>
    </row>
    <row r="14" spans="1:16" s="11" customFormat="1" x14ac:dyDescent="0.2">
      <c r="A14" s="172"/>
      <c r="B14" s="465" t="s">
        <v>1271</v>
      </c>
      <c r="C14" s="167"/>
      <c r="D14" s="167"/>
      <c r="E14" s="463"/>
      <c r="F14" s="143"/>
      <c r="G14" s="62"/>
      <c r="H14" s="170"/>
      <c r="I14" s="170"/>
      <c r="J14" s="170"/>
      <c r="K14" s="12"/>
      <c r="L14" s="12"/>
      <c r="M14" s="12"/>
      <c r="N14" s="12"/>
      <c r="O14" s="12"/>
      <c r="P14" s="12"/>
    </row>
    <row r="15" spans="1:16" s="11" customFormat="1" x14ac:dyDescent="0.2">
      <c r="A15" s="172"/>
      <c r="B15" s="465" t="s">
        <v>1227</v>
      </c>
      <c r="C15" s="167" t="s">
        <v>436</v>
      </c>
      <c r="D15" s="167"/>
      <c r="E15" s="463"/>
      <c r="F15" s="143"/>
      <c r="G15" s="62"/>
      <c r="H15" s="170"/>
      <c r="I15" s="170"/>
      <c r="J15" s="170"/>
      <c r="K15" s="12"/>
      <c r="L15" s="12"/>
      <c r="M15" s="12"/>
      <c r="N15" s="12"/>
      <c r="O15" s="12"/>
      <c r="P15" s="12"/>
    </row>
    <row r="16" spans="1:16" s="11" customFormat="1" x14ac:dyDescent="0.2">
      <c r="A16" s="172"/>
      <c r="B16" s="465" t="s">
        <v>1228</v>
      </c>
      <c r="C16" s="167" t="s">
        <v>436</v>
      </c>
      <c r="D16" s="167"/>
      <c r="E16" s="463">
        <v>1</v>
      </c>
      <c r="F16" s="143"/>
      <c r="G16" s="62"/>
      <c r="H16" s="170"/>
      <c r="I16" s="170"/>
      <c r="J16" s="170"/>
      <c r="K16" s="12"/>
      <c r="L16" s="12"/>
      <c r="M16" s="12"/>
      <c r="N16" s="12"/>
      <c r="O16" s="12"/>
      <c r="P16" s="12"/>
    </row>
    <row r="17" spans="1:16" s="11" customFormat="1" x14ac:dyDescent="0.2">
      <c r="A17" s="172"/>
      <c r="B17" s="465" t="s">
        <v>1272</v>
      </c>
      <c r="C17" s="167" t="s">
        <v>436</v>
      </c>
      <c r="D17" s="167"/>
      <c r="E17" s="463">
        <v>1</v>
      </c>
      <c r="F17" s="143"/>
      <c r="G17" s="62"/>
      <c r="H17" s="170"/>
      <c r="I17" s="170"/>
      <c r="J17" s="170"/>
      <c r="K17" s="12"/>
      <c r="L17" s="12"/>
      <c r="M17" s="12"/>
      <c r="N17" s="12"/>
      <c r="O17" s="12"/>
      <c r="P17" s="12"/>
    </row>
    <row r="18" spans="1:16" s="11" customFormat="1" x14ac:dyDescent="0.2">
      <c r="A18" s="172"/>
      <c r="B18" s="465" t="s">
        <v>1273</v>
      </c>
      <c r="C18" s="167" t="s">
        <v>436</v>
      </c>
      <c r="D18" s="167"/>
      <c r="E18" s="463">
        <v>1</v>
      </c>
      <c r="F18" s="143"/>
      <c r="G18" s="62"/>
      <c r="H18" s="170"/>
      <c r="I18" s="170"/>
      <c r="J18" s="170"/>
      <c r="K18" s="12"/>
      <c r="L18" s="12"/>
      <c r="M18" s="12"/>
      <c r="N18" s="12"/>
      <c r="O18" s="12"/>
      <c r="P18" s="12"/>
    </row>
    <row r="19" spans="1:16" s="11" customFormat="1" x14ac:dyDescent="0.2">
      <c r="A19" s="172"/>
      <c r="B19" s="465" t="s">
        <v>1194</v>
      </c>
      <c r="C19" s="167"/>
      <c r="D19" s="167"/>
      <c r="E19" s="463"/>
      <c r="F19" s="143"/>
      <c r="G19" s="62"/>
      <c r="H19" s="170"/>
      <c r="I19" s="170"/>
      <c r="J19" s="170"/>
      <c r="K19" s="12"/>
      <c r="L19" s="12"/>
      <c r="M19" s="12"/>
      <c r="N19" s="12"/>
      <c r="O19" s="12"/>
      <c r="P19" s="12"/>
    </row>
    <row r="20" spans="1:16" s="11" customFormat="1" x14ac:dyDescent="0.2">
      <c r="A20" s="172"/>
      <c r="B20" s="465" t="s">
        <v>1195</v>
      </c>
      <c r="C20" s="167" t="s">
        <v>436</v>
      </c>
      <c r="D20" s="167"/>
      <c r="E20" s="463"/>
      <c r="F20" s="143"/>
      <c r="G20" s="62"/>
      <c r="H20" s="170"/>
      <c r="I20" s="170"/>
      <c r="J20" s="170"/>
      <c r="K20" s="12"/>
      <c r="L20" s="12"/>
      <c r="M20" s="12"/>
      <c r="N20" s="12"/>
      <c r="O20" s="12"/>
      <c r="P20" s="12"/>
    </row>
    <row r="21" spans="1:16" s="11" customFormat="1" x14ac:dyDescent="0.2">
      <c r="A21" s="172"/>
      <c r="B21" s="465" t="s">
        <v>1196</v>
      </c>
      <c r="C21" s="167" t="s">
        <v>436</v>
      </c>
      <c r="D21" s="167"/>
      <c r="E21" s="463">
        <v>3</v>
      </c>
      <c r="F21" s="143"/>
      <c r="G21" s="62"/>
      <c r="H21" s="170"/>
      <c r="I21" s="170"/>
      <c r="J21" s="170"/>
      <c r="K21" s="12"/>
      <c r="L21" s="12"/>
      <c r="M21" s="12"/>
      <c r="N21" s="12"/>
      <c r="O21" s="12"/>
      <c r="P21" s="12"/>
    </row>
    <row r="22" spans="1:16" s="11" customFormat="1" x14ac:dyDescent="0.2">
      <c r="A22" s="172"/>
      <c r="B22" s="465" t="s">
        <v>1225</v>
      </c>
      <c r="C22" s="167" t="s">
        <v>436</v>
      </c>
      <c r="D22" s="167"/>
      <c r="E22" s="463"/>
      <c r="F22" s="143"/>
      <c r="G22" s="62"/>
      <c r="H22" s="170"/>
      <c r="I22" s="170"/>
      <c r="J22" s="170"/>
      <c r="K22" s="12"/>
      <c r="L22" s="12"/>
      <c r="M22" s="12"/>
      <c r="N22" s="12"/>
      <c r="O22" s="12"/>
      <c r="P22" s="12"/>
    </row>
    <row r="23" spans="1:16" s="11" customFormat="1" x14ac:dyDescent="0.2">
      <c r="A23" s="172"/>
      <c r="B23" s="465" t="s">
        <v>1226</v>
      </c>
      <c r="C23" s="167" t="s">
        <v>436</v>
      </c>
      <c r="D23" s="167"/>
      <c r="E23" s="463">
        <v>4</v>
      </c>
      <c r="F23" s="143"/>
      <c r="G23" s="62"/>
      <c r="H23" s="170"/>
      <c r="I23" s="170"/>
      <c r="J23" s="170"/>
      <c r="K23" s="12"/>
      <c r="L23" s="12"/>
      <c r="M23" s="12"/>
      <c r="N23" s="12"/>
      <c r="O23" s="12"/>
      <c r="P23" s="12"/>
    </row>
    <row r="24" spans="1:16" s="11" customFormat="1" x14ac:dyDescent="0.2">
      <c r="A24" s="172"/>
      <c r="B24" s="465" t="s">
        <v>1227</v>
      </c>
      <c r="C24" s="167" t="s">
        <v>436</v>
      </c>
      <c r="D24" s="167"/>
      <c r="E24" s="463"/>
      <c r="F24" s="143"/>
      <c r="G24" s="62"/>
      <c r="H24" s="170"/>
      <c r="I24" s="170"/>
      <c r="J24" s="170"/>
      <c r="K24" s="12"/>
      <c r="L24" s="12"/>
      <c r="M24" s="12"/>
      <c r="N24" s="12"/>
      <c r="O24" s="12"/>
      <c r="P24" s="12"/>
    </row>
    <row r="25" spans="1:16" s="11" customFormat="1" x14ac:dyDescent="0.2">
      <c r="A25" s="172"/>
      <c r="B25" s="422" t="s">
        <v>1228</v>
      </c>
      <c r="C25" s="167" t="s">
        <v>436</v>
      </c>
      <c r="D25" s="167"/>
      <c r="E25" s="424">
        <v>2</v>
      </c>
      <c r="F25" s="143"/>
      <c r="G25" s="62"/>
      <c r="H25" s="170"/>
      <c r="I25" s="170"/>
      <c r="J25" s="170"/>
      <c r="K25" s="12"/>
      <c r="L25" s="12"/>
      <c r="M25" s="12"/>
      <c r="N25" s="12"/>
      <c r="O25" s="12"/>
      <c r="P25" s="12"/>
    </row>
    <row r="26" spans="1:16" s="11" customFormat="1" x14ac:dyDescent="0.2">
      <c r="A26" s="172"/>
      <c r="B26" s="422" t="s">
        <v>1197</v>
      </c>
      <c r="C26" s="167" t="s">
        <v>436</v>
      </c>
      <c r="D26" s="167"/>
      <c r="E26" s="424"/>
      <c r="F26" s="143"/>
      <c r="G26" s="62"/>
      <c r="H26" s="170"/>
      <c r="I26" s="170"/>
      <c r="J26" s="170"/>
      <c r="K26" s="12"/>
      <c r="L26" s="12"/>
      <c r="M26" s="12"/>
      <c r="N26" s="12"/>
      <c r="O26" s="12"/>
      <c r="P26" s="12"/>
    </row>
    <row r="27" spans="1:16" s="11" customFormat="1" x14ac:dyDescent="0.2">
      <c r="A27" s="172"/>
      <c r="B27" s="422" t="s">
        <v>1198</v>
      </c>
      <c r="C27" s="167" t="s">
        <v>436</v>
      </c>
      <c r="D27" s="167"/>
      <c r="E27" s="424">
        <v>3</v>
      </c>
      <c r="F27" s="143"/>
      <c r="G27" s="62"/>
      <c r="H27" s="170"/>
      <c r="I27" s="170"/>
      <c r="J27" s="170"/>
      <c r="K27" s="12"/>
      <c r="L27" s="12"/>
      <c r="M27" s="12"/>
      <c r="N27" s="12"/>
      <c r="O27" s="12"/>
      <c r="P27" s="12"/>
    </row>
    <row r="28" spans="1:16" s="11" customFormat="1" x14ac:dyDescent="0.2">
      <c r="A28" s="172"/>
      <c r="B28" s="422" t="s">
        <v>1199</v>
      </c>
      <c r="C28" s="167" t="s">
        <v>436</v>
      </c>
      <c r="D28" s="167"/>
      <c r="E28" s="424">
        <v>3</v>
      </c>
      <c r="F28" s="143"/>
      <c r="G28" s="62"/>
      <c r="H28" s="170"/>
      <c r="I28" s="170"/>
      <c r="J28" s="170"/>
      <c r="K28" s="12"/>
      <c r="L28" s="12"/>
      <c r="M28" s="12"/>
      <c r="N28" s="12"/>
      <c r="O28" s="12"/>
      <c r="P28" s="12"/>
    </row>
    <row r="29" spans="1:16" s="11" customFormat="1" x14ac:dyDescent="0.2">
      <c r="A29" s="172"/>
      <c r="B29" s="422" t="s">
        <v>1200</v>
      </c>
      <c r="C29" s="167" t="s">
        <v>436</v>
      </c>
      <c r="D29" s="167"/>
      <c r="E29" s="424">
        <v>1</v>
      </c>
      <c r="F29" s="143"/>
      <c r="G29" s="62"/>
      <c r="H29" s="170"/>
      <c r="I29" s="170"/>
      <c r="J29" s="170"/>
      <c r="K29" s="12"/>
      <c r="L29" s="12"/>
      <c r="M29" s="12"/>
      <c r="N29" s="12"/>
      <c r="O29" s="12"/>
      <c r="P29" s="12"/>
    </row>
    <row r="30" spans="1:16" s="11" customFormat="1" x14ac:dyDescent="0.2">
      <c r="A30" s="172"/>
      <c r="B30" s="422" t="s">
        <v>1201</v>
      </c>
      <c r="C30" s="167" t="s">
        <v>436</v>
      </c>
      <c r="D30" s="167"/>
      <c r="E30" s="424">
        <v>1</v>
      </c>
      <c r="F30" s="143"/>
      <c r="G30" s="62"/>
      <c r="H30" s="170"/>
      <c r="I30" s="170"/>
      <c r="J30" s="170"/>
      <c r="K30" s="12"/>
      <c r="L30" s="12"/>
      <c r="M30" s="12"/>
      <c r="N30" s="12"/>
      <c r="O30" s="12"/>
      <c r="P30" s="12"/>
    </row>
    <row r="31" spans="1:16" s="11" customFormat="1" x14ac:dyDescent="0.2">
      <c r="A31" s="172"/>
      <c r="B31" s="422" t="s">
        <v>1202</v>
      </c>
      <c r="C31" s="167" t="s">
        <v>436</v>
      </c>
      <c r="D31" s="167"/>
      <c r="E31" s="424">
        <v>3</v>
      </c>
      <c r="F31" s="143"/>
      <c r="G31" s="62"/>
      <c r="H31" s="170"/>
      <c r="I31" s="170"/>
      <c r="J31" s="170"/>
      <c r="K31" s="12"/>
      <c r="L31" s="12"/>
      <c r="M31" s="12"/>
      <c r="N31" s="12"/>
      <c r="O31" s="12"/>
      <c r="P31" s="12"/>
    </row>
    <row r="32" spans="1:16" s="11" customFormat="1" x14ac:dyDescent="0.2">
      <c r="A32" s="172"/>
      <c r="B32" s="422" t="s">
        <v>1203</v>
      </c>
      <c r="C32" s="167" t="s">
        <v>436</v>
      </c>
      <c r="D32" s="167"/>
      <c r="E32" s="424"/>
      <c r="F32" s="143"/>
      <c r="G32" s="62"/>
      <c r="H32" s="170"/>
      <c r="I32" s="170"/>
      <c r="J32" s="170"/>
      <c r="K32" s="12"/>
      <c r="L32" s="12"/>
      <c r="M32" s="12"/>
      <c r="N32" s="12"/>
      <c r="O32" s="12"/>
      <c r="P32" s="12"/>
    </row>
    <row r="33" spans="1:23" s="11" customFormat="1" x14ac:dyDescent="0.2">
      <c r="A33" s="172"/>
      <c r="B33" s="422" t="s">
        <v>1204</v>
      </c>
      <c r="C33" s="167" t="s">
        <v>436</v>
      </c>
      <c r="D33" s="167"/>
      <c r="E33" s="424">
        <v>1</v>
      </c>
      <c r="F33" s="143"/>
      <c r="G33" s="62"/>
      <c r="H33" s="170"/>
      <c r="I33" s="170"/>
      <c r="J33" s="170"/>
      <c r="K33" s="12"/>
      <c r="L33" s="12"/>
      <c r="M33" s="12"/>
      <c r="N33" s="12"/>
      <c r="O33" s="12"/>
      <c r="P33" s="12"/>
    </row>
    <row r="34" spans="1:23" s="11" customFormat="1" x14ac:dyDescent="0.2">
      <c r="A34" s="172"/>
      <c r="B34" s="422" t="s">
        <v>1205</v>
      </c>
      <c r="C34" s="167" t="s">
        <v>436</v>
      </c>
      <c r="D34" s="167"/>
      <c r="E34" s="424">
        <v>2</v>
      </c>
      <c r="F34" s="143"/>
      <c r="G34" s="62"/>
      <c r="H34" s="170"/>
      <c r="I34" s="170"/>
      <c r="J34" s="170"/>
      <c r="K34" s="12"/>
      <c r="L34" s="12"/>
      <c r="M34" s="12"/>
      <c r="N34" s="12"/>
      <c r="O34" s="12"/>
      <c r="P34" s="12"/>
    </row>
    <row r="35" spans="1:23" s="11" customFormat="1" x14ac:dyDescent="0.2">
      <c r="A35" s="172"/>
      <c r="B35" s="422" t="s">
        <v>1206</v>
      </c>
      <c r="C35" s="167" t="s">
        <v>436</v>
      </c>
      <c r="D35" s="167"/>
      <c r="E35" s="424">
        <v>4</v>
      </c>
      <c r="F35" s="143"/>
      <c r="G35" s="62"/>
      <c r="H35" s="170"/>
      <c r="I35" s="170"/>
      <c r="J35" s="170"/>
      <c r="K35" s="12"/>
      <c r="L35" s="12"/>
      <c r="M35" s="12"/>
      <c r="N35" s="12"/>
      <c r="O35" s="12"/>
      <c r="P35" s="12"/>
    </row>
    <row r="36" spans="1:23" s="11" customFormat="1" x14ac:dyDescent="0.2">
      <c r="A36" s="172"/>
      <c r="B36" s="422" t="s">
        <v>1207</v>
      </c>
      <c r="C36" s="167" t="s">
        <v>436</v>
      </c>
      <c r="D36" s="167"/>
      <c r="E36" s="424">
        <v>2</v>
      </c>
      <c r="F36" s="143"/>
      <c r="G36" s="62"/>
      <c r="H36" s="170"/>
      <c r="I36" s="170"/>
      <c r="J36" s="170"/>
      <c r="K36" s="12"/>
      <c r="L36" s="12"/>
      <c r="M36" s="12"/>
      <c r="N36" s="12"/>
      <c r="O36" s="12"/>
      <c r="P36" s="12"/>
    </row>
    <row r="37" spans="1:23" s="11" customFormat="1" x14ac:dyDescent="0.2">
      <c r="A37" s="172"/>
      <c r="B37" s="422" t="s">
        <v>1208</v>
      </c>
      <c r="C37" s="167" t="s">
        <v>436</v>
      </c>
      <c r="D37" s="167"/>
      <c r="E37" s="424">
        <v>3</v>
      </c>
      <c r="F37" s="143"/>
      <c r="G37" s="62"/>
      <c r="H37" s="170"/>
      <c r="I37" s="170"/>
      <c r="J37" s="170"/>
      <c r="K37" s="12"/>
      <c r="L37" s="12"/>
      <c r="M37" s="12"/>
      <c r="N37" s="12"/>
      <c r="O37" s="12"/>
      <c r="P37" s="12"/>
    </row>
    <row r="38" spans="1:23" s="11" customFormat="1" x14ac:dyDescent="0.2">
      <c r="A38" s="172"/>
      <c r="B38" s="422" t="s">
        <v>1267</v>
      </c>
      <c r="C38" s="167" t="s">
        <v>436</v>
      </c>
      <c r="D38" s="167"/>
      <c r="E38" s="424">
        <v>2</v>
      </c>
      <c r="F38" s="143"/>
      <c r="G38" s="62"/>
      <c r="H38" s="12"/>
      <c r="I38" s="12"/>
      <c r="J38" s="12"/>
      <c r="K38" s="12"/>
      <c r="L38" s="12"/>
      <c r="M38" s="12"/>
      <c r="N38" s="12"/>
      <c r="O38" s="12"/>
      <c r="P38" s="12"/>
    </row>
    <row r="39" spans="1:23" s="11" customFormat="1" x14ac:dyDescent="0.2">
      <c r="A39" s="172"/>
      <c r="B39" s="454"/>
      <c r="C39" s="458"/>
      <c r="D39" s="12"/>
      <c r="E39" s="460"/>
      <c r="F39" s="143"/>
      <c r="G39" s="62"/>
      <c r="H39" s="133"/>
      <c r="I39" s="143"/>
      <c r="J39" s="133"/>
      <c r="K39" s="12"/>
      <c r="L39" s="12"/>
      <c r="M39" s="12"/>
      <c r="N39" s="12"/>
      <c r="O39" s="12"/>
      <c r="P39" s="12"/>
    </row>
    <row r="40" spans="1:23" s="11" customFormat="1" x14ac:dyDescent="0.2">
      <c r="A40" s="172"/>
      <c r="B40" s="431" t="s">
        <v>1210</v>
      </c>
      <c r="C40" s="458" t="s">
        <v>436</v>
      </c>
      <c r="D40" s="12"/>
      <c r="E40" s="461">
        <v>12</v>
      </c>
      <c r="F40" s="143"/>
      <c r="G40" s="62"/>
      <c r="H40" s="12"/>
      <c r="I40" s="28"/>
      <c r="J40" s="12"/>
      <c r="K40" s="12"/>
      <c r="L40" s="12"/>
      <c r="M40" s="12"/>
      <c r="N40" s="12"/>
      <c r="O40" s="12"/>
      <c r="P40" s="12"/>
    </row>
    <row r="41" spans="1:23" s="10" customFormat="1" x14ac:dyDescent="0.2">
      <c r="A41" s="173">
        <v>14</v>
      </c>
      <c r="B41" s="455" t="s">
        <v>1211</v>
      </c>
      <c r="C41" s="423"/>
      <c r="D41" s="72"/>
      <c r="E41" s="462"/>
      <c r="F41" s="143"/>
      <c r="G41" s="62"/>
      <c r="H41" s="72"/>
      <c r="I41" s="12"/>
      <c r="J41" s="72"/>
      <c r="K41" s="12"/>
      <c r="L41" s="12"/>
      <c r="M41" s="12"/>
      <c r="N41" s="12"/>
      <c r="O41" s="12"/>
      <c r="P41" s="12"/>
      <c r="R41" s="11"/>
      <c r="S41" s="11"/>
      <c r="T41" s="11"/>
    </row>
    <row r="42" spans="1:23" s="11" customFormat="1" x14ac:dyDescent="0.2">
      <c r="A42" s="172">
        <v>15</v>
      </c>
      <c r="B42" s="430" t="s">
        <v>1212</v>
      </c>
      <c r="C42" s="423"/>
      <c r="D42" s="12"/>
      <c r="E42" s="453"/>
      <c r="F42" s="143"/>
      <c r="G42" s="62"/>
      <c r="H42" s="12"/>
      <c r="I42" s="63"/>
      <c r="J42" s="12"/>
      <c r="K42" s="12"/>
      <c r="L42" s="12"/>
      <c r="M42" s="12"/>
      <c r="N42" s="12"/>
      <c r="O42" s="12"/>
      <c r="P42" s="12"/>
    </row>
    <row r="43" spans="1:23" s="10" customFormat="1" x14ac:dyDescent="0.2">
      <c r="A43" s="173">
        <v>16</v>
      </c>
      <c r="B43" s="430">
        <v>920</v>
      </c>
      <c r="C43" s="423" t="s">
        <v>29</v>
      </c>
      <c r="D43" s="72"/>
      <c r="E43" s="453">
        <v>1986</v>
      </c>
      <c r="F43" s="143"/>
      <c r="G43" s="62"/>
      <c r="H43" s="72"/>
      <c r="I43" s="12"/>
      <c r="J43" s="72"/>
      <c r="K43" s="12"/>
      <c r="L43" s="12"/>
      <c r="M43" s="12"/>
      <c r="N43" s="12"/>
      <c r="O43" s="12"/>
      <c r="P43" s="12"/>
      <c r="R43" s="11"/>
      <c r="S43" s="11"/>
      <c r="T43" s="11"/>
    </row>
    <row r="44" spans="1:23" s="11" customFormat="1" x14ac:dyDescent="0.2">
      <c r="A44" s="172">
        <v>17</v>
      </c>
      <c r="B44" s="430">
        <v>923</v>
      </c>
      <c r="C44" s="458" t="s">
        <v>29</v>
      </c>
      <c r="D44" s="12"/>
      <c r="E44" s="453">
        <v>59.5</v>
      </c>
      <c r="F44" s="143"/>
      <c r="G44" s="62"/>
      <c r="H44" s="72"/>
      <c r="I44" s="12"/>
      <c r="J44" s="72"/>
      <c r="K44" s="12"/>
      <c r="L44" s="12"/>
      <c r="M44" s="12"/>
      <c r="N44" s="12"/>
      <c r="O44" s="12"/>
      <c r="P44" s="12"/>
    </row>
    <row r="45" spans="1:23" s="11" customFormat="1" x14ac:dyDescent="0.2">
      <c r="A45" s="172">
        <v>18</v>
      </c>
      <c r="B45" s="456">
        <v>925</v>
      </c>
      <c r="C45" s="459" t="s">
        <v>29</v>
      </c>
      <c r="D45" s="12"/>
      <c r="E45" s="460">
        <v>48</v>
      </c>
      <c r="F45" s="143"/>
      <c r="G45" s="62"/>
      <c r="H45" s="72"/>
      <c r="I45" s="12"/>
      <c r="J45" s="72"/>
      <c r="K45" s="12"/>
      <c r="L45" s="12"/>
      <c r="M45" s="12"/>
      <c r="N45" s="12"/>
      <c r="O45" s="12"/>
      <c r="P45" s="12"/>
    </row>
    <row r="46" spans="1:23" s="10" customFormat="1" x14ac:dyDescent="0.2">
      <c r="A46" s="173">
        <v>19</v>
      </c>
      <c r="B46" s="455">
        <v>930</v>
      </c>
      <c r="C46" s="458" t="s">
        <v>29</v>
      </c>
      <c r="D46" s="72"/>
      <c r="E46" s="462">
        <v>40.5</v>
      </c>
      <c r="F46" s="143"/>
      <c r="G46" s="62"/>
      <c r="H46" s="72"/>
      <c r="I46" s="12"/>
      <c r="J46" s="72"/>
      <c r="K46" s="12"/>
      <c r="L46" s="12"/>
      <c r="M46" s="12"/>
      <c r="N46" s="12"/>
      <c r="O46" s="12"/>
      <c r="P46" s="12"/>
      <c r="R46" s="11"/>
      <c r="S46" s="11"/>
      <c r="T46" s="11"/>
    </row>
    <row r="47" spans="1:23" s="10" customFormat="1" x14ac:dyDescent="0.2">
      <c r="A47" s="172">
        <v>20</v>
      </c>
      <c r="B47" s="454">
        <v>932</v>
      </c>
      <c r="C47" s="423" t="s">
        <v>29</v>
      </c>
      <c r="D47" s="12"/>
      <c r="E47" s="460">
        <v>15</v>
      </c>
      <c r="F47" s="143"/>
      <c r="G47" s="62"/>
      <c r="H47" s="72"/>
      <c r="I47" s="12"/>
      <c r="J47" s="72"/>
      <c r="K47" s="12"/>
      <c r="L47" s="12"/>
      <c r="M47" s="12"/>
      <c r="N47" s="12"/>
      <c r="O47" s="12"/>
      <c r="P47" s="12"/>
      <c r="Q47" s="74"/>
      <c r="R47" s="11"/>
      <c r="S47" s="11"/>
      <c r="T47" s="11"/>
      <c r="U47" s="74"/>
      <c r="V47" s="74"/>
      <c r="W47" s="74"/>
    </row>
    <row r="48" spans="1:23" s="10" customFormat="1" x14ac:dyDescent="0.2">
      <c r="A48" s="172">
        <v>21</v>
      </c>
      <c r="B48" s="454">
        <v>942</v>
      </c>
      <c r="C48" s="458" t="s">
        <v>436</v>
      </c>
      <c r="D48" s="12"/>
      <c r="E48" s="446">
        <v>10</v>
      </c>
      <c r="F48" s="143"/>
      <c r="G48" s="62"/>
      <c r="H48" s="12"/>
      <c r="I48" s="12"/>
      <c r="J48" s="12"/>
      <c r="K48" s="12"/>
      <c r="L48" s="12"/>
      <c r="M48" s="12"/>
      <c r="N48" s="12"/>
      <c r="O48" s="12"/>
      <c r="P48" s="12"/>
      <c r="Q48" s="73"/>
      <c r="R48" s="11"/>
      <c r="S48" s="11"/>
      <c r="T48" s="11"/>
      <c r="U48" s="73"/>
      <c r="V48" s="73"/>
      <c r="W48" s="73"/>
    </row>
    <row r="49" spans="1:36" s="10" customFormat="1" x14ac:dyDescent="0.2">
      <c r="A49" s="172">
        <v>22</v>
      </c>
      <c r="B49" s="454">
        <v>943</v>
      </c>
      <c r="C49" s="458" t="s">
        <v>29</v>
      </c>
      <c r="D49" s="12"/>
      <c r="E49" s="460">
        <v>47</v>
      </c>
      <c r="F49" s="143"/>
      <c r="G49" s="62"/>
      <c r="H49" s="72"/>
      <c r="I49" s="12"/>
      <c r="J49" s="72"/>
      <c r="K49" s="12"/>
      <c r="L49" s="12"/>
      <c r="M49" s="12"/>
      <c r="N49" s="12"/>
      <c r="O49" s="12"/>
      <c r="P49" s="12"/>
      <c r="Q49" s="73"/>
      <c r="R49" s="11"/>
      <c r="S49" s="11"/>
      <c r="T49" s="11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</row>
    <row r="50" spans="1:36" s="10" customFormat="1" x14ac:dyDescent="0.2">
      <c r="A50" s="172">
        <v>23</v>
      </c>
      <c r="B50" s="454">
        <v>945</v>
      </c>
      <c r="C50" s="458" t="s">
        <v>29</v>
      </c>
      <c r="D50" s="12"/>
      <c r="E50" s="460">
        <v>9</v>
      </c>
      <c r="F50" s="143"/>
      <c r="G50" s="62"/>
      <c r="H50" s="72"/>
      <c r="I50" s="12"/>
      <c r="J50" s="72"/>
      <c r="K50" s="12"/>
      <c r="L50" s="12"/>
      <c r="M50" s="12"/>
      <c r="N50" s="12"/>
      <c r="O50" s="12"/>
      <c r="P50" s="12"/>
      <c r="Q50" s="73"/>
      <c r="R50" s="11"/>
      <c r="S50" s="11"/>
      <c r="T50" s="11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</row>
    <row r="51" spans="1:36" s="10" customFormat="1" x14ac:dyDescent="0.2">
      <c r="A51" s="172">
        <v>24</v>
      </c>
      <c r="B51" s="457" t="s">
        <v>1267</v>
      </c>
      <c r="C51" s="423" t="s">
        <v>436</v>
      </c>
      <c r="D51" s="12"/>
      <c r="E51" s="460">
        <v>2</v>
      </c>
      <c r="F51" s="143"/>
      <c r="G51" s="62"/>
      <c r="H51" s="12"/>
      <c r="I51" s="12"/>
      <c r="J51" s="12"/>
      <c r="K51" s="12"/>
      <c r="L51" s="12"/>
      <c r="M51" s="12"/>
      <c r="N51" s="12"/>
      <c r="O51" s="12"/>
      <c r="P51" s="12"/>
      <c r="Q51" s="73"/>
      <c r="R51" s="11"/>
      <c r="S51" s="11"/>
      <c r="T51" s="11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</row>
    <row r="52" spans="1:36" s="10" customFormat="1" ht="25.5" x14ac:dyDescent="0.2">
      <c r="A52" s="172">
        <v>25</v>
      </c>
      <c r="B52" s="430" t="s">
        <v>1217</v>
      </c>
      <c r="C52" s="423" t="s">
        <v>436</v>
      </c>
      <c r="D52" s="12"/>
      <c r="E52" s="446">
        <v>12</v>
      </c>
      <c r="F52" s="143"/>
      <c r="G52" s="62"/>
      <c r="H52" s="12"/>
      <c r="I52" s="12"/>
      <c r="J52" s="12"/>
      <c r="K52" s="12"/>
      <c r="L52" s="12"/>
      <c r="M52" s="12"/>
      <c r="N52" s="12"/>
      <c r="O52" s="12"/>
      <c r="P52" s="12"/>
      <c r="Q52" s="73"/>
      <c r="R52" s="11"/>
      <c r="S52" s="11"/>
      <c r="T52" s="11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</row>
    <row r="53" spans="1:36" s="10" customFormat="1" x14ac:dyDescent="0.2">
      <c r="A53" s="172"/>
      <c r="B53" s="430" t="s">
        <v>1218</v>
      </c>
      <c r="C53" s="423" t="s">
        <v>436</v>
      </c>
      <c r="D53" s="12"/>
      <c r="E53" s="446">
        <v>1</v>
      </c>
      <c r="F53" s="143"/>
      <c r="G53" s="62"/>
      <c r="H53" s="12"/>
      <c r="I53" s="63"/>
      <c r="J53" s="12"/>
      <c r="K53" s="12"/>
      <c r="L53" s="12"/>
      <c r="M53" s="12"/>
      <c r="N53" s="12"/>
      <c r="O53" s="12"/>
      <c r="P53" s="12"/>
      <c r="Q53" s="73"/>
      <c r="R53" s="11"/>
      <c r="S53" s="11"/>
      <c r="T53" s="11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</row>
    <row r="54" spans="1:36" s="10" customFormat="1" x14ac:dyDescent="0.2">
      <c r="A54" s="172"/>
      <c r="B54" s="430" t="s">
        <v>1490</v>
      </c>
      <c r="C54" s="599"/>
      <c r="D54" s="12"/>
      <c r="E54" s="446">
        <v>4</v>
      </c>
      <c r="F54" s="143"/>
      <c r="G54" s="62"/>
      <c r="H54" s="589"/>
      <c r="I54" s="589"/>
      <c r="J54" s="589"/>
      <c r="K54" s="12"/>
      <c r="L54" s="12"/>
      <c r="M54" s="12"/>
      <c r="N54" s="12"/>
      <c r="O54" s="12"/>
      <c r="P54" s="12"/>
      <c r="Q54" s="73"/>
      <c r="R54" s="11"/>
      <c r="S54" s="11"/>
      <c r="T54" s="11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</row>
    <row r="55" spans="1:36" s="10" customFormat="1" x14ac:dyDescent="0.2">
      <c r="A55" s="172"/>
      <c r="B55" s="430" t="s">
        <v>1219</v>
      </c>
      <c r="C55" s="458"/>
      <c r="D55" s="12"/>
      <c r="E55" s="446">
        <v>1</v>
      </c>
      <c r="F55" s="143"/>
      <c r="G55" s="62"/>
      <c r="H55" s="12"/>
      <c r="I55" s="12"/>
      <c r="J55" s="12"/>
      <c r="K55" s="12"/>
      <c r="L55" s="12"/>
      <c r="M55" s="12"/>
      <c r="N55" s="12"/>
      <c r="O55" s="12"/>
      <c r="P55" s="12"/>
      <c r="Q55" s="73"/>
      <c r="R55" s="11"/>
      <c r="S55" s="11"/>
      <c r="T55" s="11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</row>
    <row r="56" spans="1:36" s="10" customFormat="1" ht="25.5" x14ac:dyDescent="0.2">
      <c r="A56" s="172"/>
      <c r="B56" s="430" t="s">
        <v>1230</v>
      </c>
      <c r="C56" s="423" t="s">
        <v>436</v>
      </c>
      <c r="D56" s="72"/>
      <c r="E56" s="453">
        <v>2</v>
      </c>
      <c r="F56" s="143"/>
      <c r="G56" s="62"/>
      <c r="H56" s="12"/>
      <c r="I56" s="63"/>
      <c r="J56" s="12"/>
      <c r="K56" s="12"/>
      <c r="L56" s="12"/>
      <c r="M56" s="12"/>
      <c r="N56" s="12"/>
      <c r="O56" s="12"/>
      <c r="P56" s="12"/>
      <c r="Q56" s="73"/>
      <c r="R56" s="11"/>
      <c r="S56" s="11"/>
      <c r="T56" s="11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</row>
    <row r="57" spans="1:36" s="10" customFormat="1" x14ac:dyDescent="0.2">
      <c r="A57" s="172"/>
      <c r="B57" s="12" t="s">
        <v>1489</v>
      </c>
      <c r="C57" s="12" t="s">
        <v>436</v>
      </c>
      <c r="D57" s="12"/>
      <c r="E57" s="12">
        <v>19</v>
      </c>
      <c r="F57" s="143"/>
      <c r="G57" s="62"/>
      <c r="H57" s="12"/>
      <c r="I57" s="12"/>
      <c r="J57" s="12"/>
      <c r="K57" s="12"/>
      <c r="L57" s="12"/>
      <c r="M57" s="12"/>
      <c r="N57" s="12"/>
      <c r="O57" s="12"/>
      <c r="P57" s="12"/>
      <c r="Q57" s="73"/>
      <c r="R57" s="11"/>
      <c r="S57" s="11"/>
      <c r="T57" s="11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</row>
    <row r="58" spans="1:36" s="10" customFormat="1" x14ac:dyDescent="0.2">
      <c r="A58" s="172"/>
      <c r="B58" s="12" t="s">
        <v>1493</v>
      </c>
      <c r="C58" s="12" t="s">
        <v>82</v>
      </c>
      <c r="D58" s="12"/>
      <c r="E58" s="12">
        <v>1</v>
      </c>
      <c r="F58" s="143"/>
      <c r="G58" s="62"/>
      <c r="H58" s="12"/>
      <c r="I58" s="12"/>
      <c r="J58" s="12"/>
      <c r="K58" s="12"/>
      <c r="L58" s="12"/>
      <c r="M58" s="12"/>
      <c r="N58" s="12"/>
      <c r="O58" s="12"/>
      <c r="P58" s="12"/>
      <c r="Q58" s="73"/>
      <c r="R58" s="11"/>
      <c r="S58" s="11"/>
      <c r="T58" s="11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</row>
    <row r="59" spans="1:36" s="10" customFormat="1" ht="14.25" customHeight="1" x14ac:dyDescent="0.2">
      <c r="A59" s="172"/>
      <c r="B59" s="237" t="s">
        <v>1220</v>
      </c>
      <c r="C59" s="458" t="s">
        <v>439</v>
      </c>
      <c r="D59" s="12"/>
      <c r="E59" s="12">
        <v>3</v>
      </c>
      <c r="F59" s="143"/>
      <c r="G59" s="62"/>
      <c r="H59" s="12"/>
      <c r="I59" s="12"/>
      <c r="J59" s="12"/>
      <c r="K59" s="12"/>
      <c r="L59" s="12"/>
      <c r="M59" s="12"/>
      <c r="N59" s="12"/>
      <c r="O59" s="12"/>
      <c r="P59" s="12"/>
      <c r="Q59" s="73"/>
      <c r="R59" s="11"/>
      <c r="S59" s="11"/>
      <c r="T59" s="11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</row>
    <row r="60" spans="1:36" s="10" customFormat="1" ht="14.25" customHeight="1" x14ac:dyDescent="0.2">
      <c r="A60" s="172"/>
      <c r="B60" s="237" t="s">
        <v>1221</v>
      </c>
      <c r="C60" s="458" t="s">
        <v>439</v>
      </c>
      <c r="D60" s="12"/>
      <c r="E60" s="460">
        <v>10</v>
      </c>
      <c r="F60" s="143"/>
      <c r="G60" s="62"/>
      <c r="H60" s="12"/>
      <c r="I60" s="12"/>
      <c r="J60" s="12"/>
      <c r="K60" s="12"/>
      <c r="L60" s="12"/>
      <c r="M60" s="12"/>
      <c r="N60" s="12"/>
      <c r="O60" s="12"/>
      <c r="P60" s="12"/>
      <c r="Q60" s="73"/>
      <c r="R60" s="11"/>
      <c r="S60" s="11"/>
      <c r="T60" s="11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</row>
    <row r="61" spans="1:36" s="10" customFormat="1" ht="14.25" customHeight="1" x14ac:dyDescent="0.2">
      <c r="A61" s="172"/>
      <c r="B61" s="457" t="s">
        <v>1275</v>
      </c>
      <c r="C61" s="458" t="s">
        <v>439</v>
      </c>
      <c r="D61" s="12"/>
      <c r="E61" s="460">
        <v>12</v>
      </c>
      <c r="F61" s="143"/>
      <c r="G61" s="62"/>
      <c r="H61" s="12"/>
      <c r="I61" s="12"/>
      <c r="J61" s="12"/>
      <c r="K61" s="12"/>
      <c r="L61" s="12"/>
      <c r="M61" s="12"/>
      <c r="N61" s="12"/>
      <c r="O61" s="12"/>
      <c r="P61" s="12"/>
      <c r="Q61" s="73"/>
      <c r="R61" s="11"/>
      <c r="S61" s="11"/>
      <c r="T61" s="11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</row>
    <row r="62" spans="1:36" s="10" customFormat="1" ht="14.25" customHeight="1" x14ac:dyDescent="0.2">
      <c r="A62" s="172"/>
      <c r="B62" s="130" t="s">
        <v>1276</v>
      </c>
      <c r="C62" s="60" t="s">
        <v>439</v>
      </c>
      <c r="D62" s="123"/>
      <c r="E62" s="284">
        <v>3</v>
      </c>
      <c r="F62" s="143"/>
      <c r="G62" s="62"/>
      <c r="H62" s="133"/>
      <c r="I62" s="143"/>
      <c r="J62" s="133"/>
      <c r="K62" s="12"/>
      <c r="L62" s="12"/>
      <c r="M62" s="12"/>
      <c r="N62" s="12"/>
      <c r="O62" s="12"/>
      <c r="P62" s="12"/>
      <c r="Q62" s="73"/>
      <c r="R62" s="11"/>
      <c r="S62" s="11"/>
      <c r="T62" s="11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</row>
    <row r="63" spans="1:36" s="10" customFormat="1" x14ac:dyDescent="0.2">
      <c r="A63" s="172"/>
      <c r="B63" s="130" t="s">
        <v>1277</v>
      </c>
      <c r="C63" s="60" t="s">
        <v>439</v>
      </c>
      <c r="D63" s="60"/>
      <c r="E63" s="284">
        <v>5</v>
      </c>
      <c r="F63" s="143"/>
      <c r="G63" s="62"/>
      <c r="H63" s="12"/>
      <c r="I63" s="28"/>
      <c r="J63" s="12"/>
      <c r="K63" s="12"/>
      <c r="L63" s="12"/>
      <c r="M63" s="12"/>
      <c r="N63" s="12"/>
      <c r="O63" s="12"/>
      <c r="P63" s="12"/>
      <c r="Q63" s="73"/>
      <c r="R63" s="11"/>
      <c r="S63" s="11"/>
      <c r="T63" s="11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</row>
    <row r="64" spans="1:36" s="10" customFormat="1" ht="14.25" customHeight="1" x14ac:dyDescent="0.2">
      <c r="A64" s="172"/>
      <c r="B64" s="594" t="s">
        <v>1482</v>
      </c>
      <c r="C64" s="593" t="s">
        <v>436</v>
      </c>
      <c r="D64" s="594"/>
      <c r="E64" s="594">
        <v>1</v>
      </c>
      <c r="F64" s="596"/>
      <c r="G64" s="595"/>
      <c r="H64" s="594"/>
      <c r="I64" s="594"/>
      <c r="J64" s="594"/>
      <c r="K64" s="12"/>
      <c r="L64" s="12"/>
      <c r="M64" s="12"/>
      <c r="N64" s="12"/>
      <c r="O64" s="12"/>
      <c r="P64" s="12"/>
      <c r="Q64" s="73"/>
      <c r="R64" s="11"/>
      <c r="S64" s="11"/>
      <c r="T64" s="11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</row>
    <row r="65" spans="1:19" s="11" customFormat="1" x14ac:dyDescent="0.2">
      <c r="A65" s="16"/>
      <c r="B65" s="24"/>
      <c r="C65" s="24" t="s">
        <v>7</v>
      </c>
      <c r="D65" s="21"/>
      <c r="E65" s="18"/>
      <c r="F65" s="143"/>
      <c r="G65" s="62"/>
      <c r="H65" s="12"/>
      <c r="I65" s="12"/>
      <c r="J65" s="12"/>
      <c r="K65" s="12">
        <f>SUM(H65:J65)</f>
        <v>0</v>
      </c>
      <c r="L65" s="12">
        <f>ROUND(E65*F65,2)</f>
        <v>0</v>
      </c>
      <c r="M65" s="12">
        <f>ROUND(E65*H65,2)</f>
        <v>0</v>
      </c>
      <c r="N65" s="12">
        <f>ROUND(E65*I65,2)</f>
        <v>0</v>
      </c>
      <c r="O65" s="12">
        <f>ROUND(E65*J65,2)</f>
        <v>0</v>
      </c>
      <c r="P65" s="12">
        <f>ROUND(((M65+N65)+O65),2)</f>
        <v>0</v>
      </c>
    </row>
    <row r="66" spans="1:19" s="2" customFormat="1" x14ac:dyDescent="0.2">
      <c r="A66" s="25"/>
      <c r="B66" s="34"/>
      <c r="C66" s="46"/>
      <c r="D66" s="35"/>
      <c r="E66" s="36"/>
      <c r="F66" s="36"/>
      <c r="G66" s="36"/>
      <c r="H66" s="37"/>
      <c r="I66" s="36"/>
      <c r="J66" s="37"/>
      <c r="K66" s="37"/>
      <c r="L66" s="38">
        <f>SUM(L9:L65)</f>
        <v>0</v>
      </c>
      <c r="M66" s="38">
        <f>SUM(M9:M65)</f>
        <v>0</v>
      </c>
      <c r="N66" s="38">
        <f>SUM(N9:N65)</f>
        <v>0</v>
      </c>
      <c r="O66" s="38">
        <f>SUM(O9:O65)</f>
        <v>0</v>
      </c>
      <c r="P66" s="38">
        <f>SUM(P9:P65)</f>
        <v>0</v>
      </c>
      <c r="Q66" s="1"/>
    </row>
    <row r="67" spans="1:19" s="10" customFormat="1" x14ac:dyDescent="0.2">
      <c r="A67" s="13"/>
      <c r="B67" s="45" t="s">
        <v>9</v>
      </c>
      <c r="C67" s="39"/>
      <c r="D67" s="47"/>
      <c r="E67" s="15"/>
      <c r="F67" s="41"/>
      <c r="G67" s="42"/>
      <c r="H67" s="42"/>
      <c r="I67" s="41"/>
      <c r="J67" s="42"/>
      <c r="K67" s="48"/>
      <c r="L67" s="49">
        <f>SUM(L66:L66)</f>
        <v>0</v>
      </c>
      <c r="M67" s="49">
        <f>SUM(M66:M66)</f>
        <v>0</v>
      </c>
      <c r="N67" s="49">
        <f>SUM(N66:N66)</f>
        <v>0</v>
      </c>
      <c r="O67" s="49">
        <f>SUM(O66:O66)</f>
        <v>0</v>
      </c>
      <c r="P67" s="49">
        <f>SUM(P66:P66)</f>
        <v>0</v>
      </c>
    </row>
    <row r="68" spans="1:19" s="10" customFormat="1" x14ac:dyDescent="0.2">
      <c r="A68" s="13"/>
      <c r="B68" s="39"/>
      <c r="C68" s="14"/>
      <c r="D68" s="47"/>
      <c r="E68" s="15"/>
      <c r="F68" s="53"/>
      <c r="G68" s="54"/>
      <c r="H68" s="54"/>
      <c r="I68" s="53"/>
      <c r="J68" s="54"/>
      <c r="K68" s="55" t="s">
        <v>12</v>
      </c>
      <c r="L68" s="56"/>
      <c r="M68" s="57"/>
      <c r="N68" s="57"/>
      <c r="O68" s="58"/>
      <c r="P68" s="59">
        <f>SUM(P67:P67)</f>
        <v>0</v>
      </c>
    </row>
    <row r="69" spans="1:19" s="10" customFormat="1" x14ac:dyDescent="0.2">
      <c r="A69" s="13"/>
      <c r="B69" s="39"/>
      <c r="C69" s="14"/>
      <c r="D69" s="47"/>
      <c r="E69" s="15"/>
      <c r="F69" s="53"/>
      <c r="G69" s="54"/>
      <c r="H69" s="54"/>
      <c r="I69" s="53"/>
      <c r="J69" s="54"/>
      <c r="K69" s="55" t="s">
        <v>13</v>
      </c>
      <c r="L69" s="52"/>
      <c r="M69" s="52">
        <v>0.21</v>
      </c>
      <c r="N69" s="57"/>
      <c r="O69" s="58"/>
      <c r="P69" s="59">
        <f>P68*M69</f>
        <v>0</v>
      </c>
    </row>
    <row r="70" spans="1:19" s="10" customFormat="1" x14ac:dyDescent="0.2">
      <c r="A70" s="13"/>
      <c r="B70" s="39"/>
      <c r="C70" s="1"/>
      <c r="D70" s="47"/>
      <c r="E70" s="15"/>
      <c r="F70" s="53"/>
      <c r="G70" s="54"/>
      <c r="H70" s="54"/>
      <c r="I70" s="53"/>
      <c r="J70" s="54"/>
      <c r="K70" s="55" t="s">
        <v>14</v>
      </c>
      <c r="L70" s="56"/>
      <c r="M70" s="57"/>
      <c r="N70" s="57"/>
      <c r="O70" s="58"/>
      <c r="P70" s="59">
        <f>P68+P69</f>
        <v>0</v>
      </c>
      <c r="S70" s="61"/>
    </row>
    <row r="71" spans="1:19" x14ac:dyDescent="0.2">
      <c r="M71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dataValidations disablePrompts="1" count="1">
    <dataValidation type="list" operator="equal" allowBlank="1" showErrorMessage="1" sqref="C51:C54 C47 C41:C43 C56:C57" xr:uid="{00000000-0002-0000-3A00-000000000000}">
      <formula1>#REF!</formula1>
      <formula2>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20"/>
  <sheetViews>
    <sheetView view="pageBreakPreview" zoomScale="90" zoomScaleNormal="115" zoomScaleSheetLayoutView="90" workbookViewId="0">
      <selection activeCell="T77" sqref="T77"/>
    </sheetView>
  </sheetViews>
  <sheetFormatPr defaultColWidth="9.140625" defaultRowHeight="12.75" x14ac:dyDescent="0.2"/>
  <cols>
    <col min="1" max="1" width="3.42578125" style="3" customWidth="1"/>
    <col min="2" max="2" width="59.71093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9.855468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s">
        <v>1233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92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P19</f>
        <v>0</v>
      </c>
      <c r="P5" s="1" t="s">
        <v>86</v>
      </c>
    </row>
    <row r="6" spans="1:20" x14ac:dyDescent="0.2">
      <c r="A6" s="665" t="s">
        <v>0</v>
      </c>
      <c r="B6" s="665" t="s">
        <v>18</v>
      </c>
      <c r="C6" s="666" t="s">
        <v>6</v>
      </c>
      <c r="D6" s="666" t="s">
        <v>19</v>
      </c>
      <c r="E6" s="666" t="s">
        <v>20</v>
      </c>
      <c r="F6" s="665" t="s">
        <v>1</v>
      </c>
      <c r="G6" s="665"/>
      <c r="H6" s="665"/>
      <c r="I6" s="665"/>
      <c r="J6" s="665"/>
      <c r="K6" s="665"/>
      <c r="L6" s="665" t="s">
        <v>2</v>
      </c>
      <c r="M6" s="665"/>
      <c r="N6" s="665"/>
      <c r="O6" s="665"/>
      <c r="P6" s="665"/>
    </row>
    <row r="7" spans="1:20" ht="112.5" customHeight="1" x14ac:dyDescent="0.2">
      <c r="A7" s="665"/>
      <c r="B7" s="665"/>
      <c r="C7" s="666"/>
      <c r="D7" s="666"/>
      <c r="E7" s="666"/>
      <c r="F7" s="111" t="s">
        <v>3</v>
      </c>
      <c r="G7" s="111" t="s">
        <v>163</v>
      </c>
      <c r="H7" s="111" t="s">
        <v>164</v>
      </c>
      <c r="I7" s="111" t="s">
        <v>165</v>
      </c>
      <c r="J7" s="111" t="s">
        <v>166</v>
      </c>
      <c r="K7" s="111" t="s">
        <v>167</v>
      </c>
      <c r="L7" s="111" t="s">
        <v>4</v>
      </c>
      <c r="M7" s="111" t="s">
        <v>168</v>
      </c>
      <c r="N7" s="111" t="s">
        <v>165</v>
      </c>
      <c r="O7" s="111" t="s">
        <v>166</v>
      </c>
      <c r="P7" s="111" t="s">
        <v>169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2" customFormat="1" x14ac:dyDescent="0.2">
      <c r="A9" s="25"/>
      <c r="B9" s="24"/>
      <c r="C9" s="26"/>
      <c r="D9" s="26"/>
      <c r="E9" s="27"/>
      <c r="F9" s="29"/>
      <c r="G9" s="33"/>
      <c r="H9" s="29"/>
      <c r="I9" s="29"/>
      <c r="J9" s="29"/>
      <c r="K9" s="29"/>
      <c r="L9" s="29"/>
      <c r="M9" s="29"/>
      <c r="N9" s="29"/>
      <c r="O9" s="29"/>
      <c r="P9" s="29"/>
    </row>
    <row r="10" spans="1:20" s="2" customFormat="1" x14ac:dyDescent="0.2">
      <c r="A10" s="25"/>
      <c r="B10" s="214" t="s">
        <v>512</v>
      </c>
      <c r="C10" s="26" t="s">
        <v>17</v>
      </c>
      <c r="D10" s="26"/>
      <c r="E10" s="219">
        <v>2048</v>
      </c>
      <c r="F10" s="76"/>
      <c r="G10" s="76"/>
      <c r="H10" s="29"/>
      <c r="I10" s="29"/>
      <c r="J10" s="29"/>
      <c r="K10" s="29"/>
      <c r="L10" s="29"/>
      <c r="M10" s="29"/>
      <c r="N10" s="29"/>
      <c r="O10" s="29"/>
      <c r="P10" s="29"/>
      <c r="R10" s="1"/>
      <c r="S10" s="1"/>
      <c r="T10" s="1"/>
    </row>
    <row r="11" spans="1:20" s="2" customFormat="1" ht="25.5" x14ac:dyDescent="0.2">
      <c r="A11" s="25" t="s">
        <v>30</v>
      </c>
      <c r="B11" s="84" t="s">
        <v>183</v>
      </c>
      <c r="C11" s="26" t="s">
        <v>17</v>
      </c>
      <c r="D11" s="26">
        <v>1.3</v>
      </c>
      <c r="E11" s="469">
        <f>E10*1.3</f>
        <v>2662.4</v>
      </c>
      <c r="F11" s="76"/>
      <c r="G11" s="76"/>
      <c r="H11" s="29"/>
      <c r="I11" s="29"/>
      <c r="J11" s="29"/>
      <c r="K11" s="29"/>
      <c r="L11" s="29"/>
      <c r="M11" s="29"/>
      <c r="N11" s="29"/>
      <c r="O11" s="29"/>
      <c r="P11" s="29"/>
      <c r="R11" s="1"/>
      <c r="S11" s="1"/>
      <c r="T11" s="1"/>
    </row>
    <row r="12" spans="1:20" s="2" customFormat="1" x14ac:dyDescent="0.2">
      <c r="A12" s="25" t="s">
        <v>31</v>
      </c>
      <c r="B12" s="84" t="s">
        <v>184</v>
      </c>
      <c r="C12" s="26" t="s">
        <v>28</v>
      </c>
      <c r="D12" s="26"/>
      <c r="E12" s="469">
        <v>5</v>
      </c>
      <c r="F12" s="76"/>
      <c r="G12" s="76"/>
      <c r="H12" s="29"/>
      <c r="I12" s="29"/>
      <c r="J12" s="29"/>
      <c r="K12" s="29"/>
      <c r="L12" s="29"/>
      <c r="M12" s="29"/>
      <c r="N12" s="29"/>
      <c r="O12" s="29"/>
      <c r="P12" s="29"/>
      <c r="R12" s="1"/>
      <c r="S12" s="1"/>
      <c r="T12" s="1"/>
    </row>
    <row r="13" spans="1:20" s="2" customFormat="1" x14ac:dyDescent="0.2">
      <c r="A13" s="25" t="s">
        <v>32</v>
      </c>
      <c r="B13" s="84" t="s">
        <v>185</v>
      </c>
      <c r="C13" s="26" t="s">
        <v>82</v>
      </c>
      <c r="D13" s="26"/>
      <c r="E13" s="469">
        <v>1</v>
      </c>
      <c r="F13" s="76"/>
      <c r="G13" s="76"/>
      <c r="H13" s="29"/>
      <c r="I13" s="29"/>
      <c r="J13" s="29"/>
      <c r="K13" s="29"/>
      <c r="L13" s="29"/>
      <c r="M13" s="29"/>
      <c r="N13" s="29"/>
      <c r="O13" s="29"/>
      <c r="P13" s="29"/>
      <c r="R13" s="1"/>
      <c r="S13" s="1"/>
      <c r="T13" s="1"/>
    </row>
    <row r="14" spans="1:20" x14ac:dyDescent="0.2">
      <c r="A14" s="25"/>
      <c r="B14" s="30"/>
      <c r="C14" s="31"/>
      <c r="D14" s="32"/>
      <c r="E14" s="27"/>
      <c r="F14" s="26"/>
      <c r="G14" s="33"/>
      <c r="H14" s="29"/>
      <c r="I14" s="28"/>
      <c r="J14" s="29"/>
      <c r="K14" s="29">
        <f>SUM(H14:J14)</f>
        <v>0</v>
      </c>
      <c r="L14" s="29">
        <f>ROUND(E14*F14,2)</f>
        <v>0</v>
      </c>
      <c r="M14" s="29">
        <f>ROUND(E14*H14,2)</f>
        <v>0</v>
      </c>
      <c r="N14" s="29">
        <f>ROUND(E14*I14,2)</f>
        <v>0</v>
      </c>
      <c r="O14" s="29">
        <f>ROUND(E14*J14,2)</f>
        <v>0</v>
      </c>
      <c r="P14" s="29">
        <f>ROUND(((M14+N14)+O14),2)</f>
        <v>0</v>
      </c>
    </row>
    <row r="15" spans="1:20" s="2" customFormat="1" x14ac:dyDescent="0.2">
      <c r="A15" s="25"/>
      <c r="B15" s="34"/>
      <c r="C15" s="24" t="s">
        <v>7</v>
      </c>
      <c r="D15" s="35"/>
      <c r="E15" s="36"/>
      <c r="F15" s="36"/>
      <c r="G15" s="36"/>
      <c r="H15" s="37"/>
      <c r="I15" s="36"/>
      <c r="J15" s="37"/>
      <c r="K15" s="37"/>
      <c r="L15" s="38">
        <f>SUM(L9:L14)</f>
        <v>0</v>
      </c>
      <c r="M15" s="38">
        <f>SUM(M9:M14)</f>
        <v>0</v>
      </c>
      <c r="N15" s="38">
        <f>SUM(N9:N14)</f>
        <v>0</v>
      </c>
      <c r="O15" s="38">
        <f>SUM(O9:O14)</f>
        <v>0</v>
      </c>
      <c r="P15" s="38">
        <f>SUM(P9:P14)</f>
        <v>0</v>
      </c>
      <c r="Q15" s="1"/>
    </row>
    <row r="16" spans="1:20" x14ac:dyDescent="0.2">
      <c r="A16" s="88"/>
      <c r="B16" s="92" t="s">
        <v>9</v>
      </c>
      <c r="C16" s="93"/>
      <c r="D16" s="90"/>
      <c r="E16" s="91"/>
      <c r="F16" s="94"/>
      <c r="G16" s="95"/>
      <c r="H16" s="95"/>
      <c r="I16" s="94"/>
      <c r="J16" s="95"/>
      <c r="K16" s="96"/>
      <c r="L16" s="38">
        <f>SUM(L15:L15)</f>
        <v>0</v>
      </c>
      <c r="M16" s="38">
        <f>SUM(M15:M15)</f>
        <v>0</v>
      </c>
      <c r="N16" s="38">
        <f>SUM(N15:N15)</f>
        <v>0</v>
      </c>
      <c r="O16" s="38">
        <f>SUM(O15:O15)</f>
        <v>0</v>
      </c>
      <c r="P16" s="38">
        <f>SUM(P15:P15)</f>
        <v>0</v>
      </c>
    </row>
    <row r="17" spans="1:19" x14ac:dyDescent="0.2">
      <c r="A17" s="88"/>
      <c r="B17" s="97"/>
      <c r="C17" s="89"/>
      <c r="D17" s="90"/>
      <c r="E17" s="91"/>
      <c r="F17" s="103"/>
      <c r="G17" s="104"/>
      <c r="H17" s="104"/>
      <c r="I17" s="103"/>
      <c r="J17" s="104"/>
      <c r="K17" s="105" t="s">
        <v>12</v>
      </c>
      <c r="L17" s="106"/>
      <c r="M17" s="107"/>
      <c r="N17" s="107"/>
      <c r="O17" s="108"/>
      <c r="P17" s="109">
        <f>SUM(P16:P16)</f>
        <v>0</v>
      </c>
    </row>
    <row r="18" spans="1:19" x14ac:dyDescent="0.2">
      <c r="A18" s="88"/>
      <c r="B18" s="97"/>
      <c r="C18" s="89"/>
      <c r="D18" s="90"/>
      <c r="E18" s="91"/>
      <c r="F18" s="103"/>
      <c r="G18" s="104"/>
      <c r="H18" s="104"/>
      <c r="I18" s="103"/>
      <c r="J18" s="104"/>
      <c r="K18" s="105" t="s">
        <v>13</v>
      </c>
      <c r="L18" s="110"/>
      <c r="M18" s="110">
        <v>0.21</v>
      </c>
      <c r="N18" s="107"/>
      <c r="O18" s="108"/>
      <c r="P18" s="109">
        <f>P17*M18</f>
        <v>0</v>
      </c>
    </row>
    <row r="19" spans="1:19" x14ac:dyDescent="0.2">
      <c r="A19" s="88"/>
      <c r="B19" s="97"/>
      <c r="C19" s="89"/>
      <c r="D19" s="90"/>
      <c r="E19" s="91"/>
      <c r="F19" s="103"/>
      <c r="G19" s="104"/>
      <c r="H19" s="104"/>
      <c r="I19" s="103"/>
      <c r="J19" s="104"/>
      <c r="K19" s="105" t="s">
        <v>14</v>
      </c>
      <c r="L19" s="106"/>
      <c r="M19" s="107"/>
      <c r="N19" s="107"/>
      <c r="O19" s="108"/>
      <c r="P19" s="109">
        <f>P17+P18</f>
        <v>0</v>
      </c>
      <c r="S19" s="8"/>
    </row>
    <row r="20" spans="1:19" x14ac:dyDescent="0.2">
      <c r="M20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Footer>Page &amp;P of &amp;N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T31"/>
  <sheetViews>
    <sheetView view="pageBreakPreview" zoomScale="85" zoomScaleNormal="85" zoomScaleSheetLayoutView="85" workbookViewId="0">
      <selection activeCell="A28" sqref="A28:IV29"/>
    </sheetView>
  </sheetViews>
  <sheetFormatPr defaultColWidth="9.140625" defaultRowHeight="12.75" x14ac:dyDescent="0.2"/>
  <cols>
    <col min="1" max="1" width="3.42578125" style="3" customWidth="1"/>
    <col min="2" max="2" width="57.42578125" style="66" customWidth="1"/>
    <col min="3" max="3" width="21.140625" style="66" customWidth="1"/>
    <col min="4" max="4" width="7.42578125" style="1" customWidth="1"/>
    <col min="5" max="5" width="6.28515625" style="1" customWidth="1"/>
    <col min="6" max="6" width="7.42578125" style="1" customWidth="1"/>
    <col min="7" max="7" width="6.85546875" style="1" bestFit="1" customWidth="1"/>
    <col min="8" max="8" width="8.28515625" style="1" customWidth="1"/>
    <col min="9" max="9" width="8.42578125" style="1" customWidth="1"/>
    <col min="10" max="10" width="9.28515625" style="1" bestFit="1" customWidth="1"/>
    <col min="11" max="11" width="9.42578125" style="1" customWidth="1"/>
    <col min="12" max="12" width="10.140625" style="1" customWidth="1"/>
    <col min="13" max="13" width="9.42578125" style="1" customWidth="1"/>
    <col min="14" max="14" width="9.7109375" style="4" customWidth="1"/>
    <col min="15" max="15" width="9.28515625" style="1" customWidth="1"/>
    <col min="16" max="16" width="8.7109375" style="1" customWidth="1"/>
    <col min="17" max="17" width="10.28515625" style="1" customWidth="1"/>
    <col min="18" max="16384" width="9.140625" style="1"/>
  </cols>
  <sheetData>
    <row r="1" spans="1:17" x14ac:dyDescent="0.2">
      <c r="A1" s="160" t="s">
        <v>418</v>
      </c>
      <c r="F1" s="4"/>
      <c r="M1" s="4"/>
      <c r="N1" s="1"/>
    </row>
    <row r="2" spans="1:17" x14ac:dyDescent="0.2">
      <c r="A2" s="160" t="e">
        <f>'8.3.1'!A2</f>
        <v>#REF!</v>
      </c>
      <c r="B2" s="67"/>
      <c r="C2" s="67"/>
      <c r="D2" s="6"/>
      <c r="E2" s="6"/>
      <c r="F2" s="6"/>
      <c r="G2" s="6"/>
      <c r="I2" s="5"/>
      <c r="J2" s="5"/>
      <c r="K2" s="5"/>
      <c r="L2" s="5"/>
    </row>
    <row r="3" spans="1:17" x14ac:dyDescent="0.2">
      <c r="B3" s="67"/>
      <c r="C3" s="67"/>
      <c r="D3" s="6"/>
      <c r="E3" s="5" t="s">
        <v>135</v>
      </c>
      <c r="F3" s="6"/>
      <c r="G3" s="6"/>
      <c r="I3" s="5"/>
      <c r="J3" s="5"/>
      <c r="K3" s="5"/>
      <c r="L3" s="5"/>
    </row>
    <row r="4" spans="1:17" x14ac:dyDescent="0.2">
      <c r="B4" s="67"/>
      <c r="C4" s="67"/>
      <c r="D4" s="6"/>
      <c r="E4" s="5" t="e">
        <f>#REF!</f>
        <v>#REF!</v>
      </c>
      <c r="F4" s="6"/>
      <c r="G4" s="6"/>
      <c r="H4" s="5"/>
      <c r="I4" s="5"/>
      <c r="J4" s="5"/>
      <c r="K4" s="5"/>
      <c r="L4" s="5"/>
    </row>
    <row r="5" spans="1:17" x14ac:dyDescent="0.2">
      <c r="B5" s="66" t="s">
        <v>420</v>
      </c>
      <c r="F5" s="4"/>
      <c r="N5" s="1"/>
      <c r="O5" s="7" t="s">
        <v>8</v>
      </c>
      <c r="P5" s="8">
        <f>Q30</f>
        <v>0</v>
      </c>
      <c r="Q5" s="1" t="s">
        <v>86</v>
      </c>
    </row>
    <row r="6" spans="1:17" s="10" customFormat="1" x14ac:dyDescent="0.2">
      <c r="A6" s="668" t="s">
        <v>0</v>
      </c>
      <c r="B6" s="667" t="s">
        <v>18</v>
      </c>
      <c r="C6" s="228"/>
      <c r="D6" s="669" t="s">
        <v>6</v>
      </c>
      <c r="E6" s="669" t="s">
        <v>19</v>
      </c>
      <c r="F6" s="669" t="s">
        <v>20</v>
      </c>
      <c r="G6" s="667" t="s">
        <v>1</v>
      </c>
      <c r="H6" s="667"/>
      <c r="I6" s="667"/>
      <c r="J6" s="667"/>
      <c r="K6" s="667"/>
      <c r="L6" s="667"/>
      <c r="M6" s="667" t="s">
        <v>2</v>
      </c>
      <c r="N6" s="667"/>
      <c r="O6" s="667"/>
      <c r="P6" s="667"/>
      <c r="Q6" s="667"/>
    </row>
    <row r="7" spans="1:17" s="10" customFormat="1" ht="114.75" customHeight="1" x14ac:dyDescent="0.2">
      <c r="A7" s="668"/>
      <c r="B7" s="667"/>
      <c r="C7" s="228"/>
      <c r="D7" s="669"/>
      <c r="E7" s="669"/>
      <c r="F7" s="669"/>
      <c r="G7" s="22" t="s">
        <v>3</v>
      </c>
      <c r="H7" s="22" t="s">
        <v>21</v>
      </c>
      <c r="I7" s="22" t="s">
        <v>22</v>
      </c>
      <c r="J7" s="22" t="s">
        <v>23</v>
      </c>
      <c r="K7" s="22" t="s">
        <v>24</v>
      </c>
      <c r="L7" s="22" t="s">
        <v>25</v>
      </c>
      <c r="M7" s="22" t="s">
        <v>4</v>
      </c>
      <c r="N7" s="22" t="s">
        <v>26</v>
      </c>
      <c r="O7" s="22" t="s">
        <v>23</v>
      </c>
      <c r="P7" s="22" t="s">
        <v>24</v>
      </c>
      <c r="Q7" s="22" t="s">
        <v>27</v>
      </c>
    </row>
    <row r="8" spans="1:17" x14ac:dyDescent="0.2">
      <c r="A8" s="9">
        <v>1</v>
      </c>
      <c r="B8" s="9">
        <v>2</v>
      </c>
      <c r="C8" s="9"/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9">
        <v>16</v>
      </c>
    </row>
    <row r="9" spans="1:17" s="11" customFormat="1" x14ac:dyDescent="0.2">
      <c r="A9" s="16"/>
      <c r="B9" s="24" t="s">
        <v>521</v>
      </c>
      <c r="C9" s="24"/>
      <c r="D9" s="21"/>
      <c r="E9" s="21"/>
      <c r="F9" s="18"/>
      <c r="G9" s="18"/>
      <c r="H9" s="19"/>
      <c r="I9" s="12"/>
      <c r="J9" s="65"/>
      <c r="K9" s="12"/>
      <c r="L9" s="12"/>
      <c r="M9" s="12"/>
      <c r="N9" s="12"/>
      <c r="O9" s="12"/>
      <c r="P9" s="12"/>
      <c r="Q9" s="12"/>
    </row>
    <row r="10" spans="1:17" s="11" customFormat="1" x14ac:dyDescent="0.2">
      <c r="A10" s="16"/>
      <c r="B10" s="405" t="s">
        <v>1134</v>
      </c>
      <c r="C10" s="130"/>
      <c r="D10" s="407" t="s">
        <v>436</v>
      </c>
      <c r="E10" s="60"/>
      <c r="F10" s="416">
        <v>15</v>
      </c>
      <c r="G10" s="143"/>
      <c r="H10" s="62"/>
      <c r="I10" s="12"/>
      <c r="J10" s="12"/>
      <c r="K10" s="12"/>
      <c r="L10" s="12"/>
      <c r="M10" s="12"/>
      <c r="N10" s="12"/>
      <c r="O10" s="12"/>
      <c r="P10" s="12"/>
      <c r="Q10" s="12"/>
    </row>
    <row r="11" spans="1:17" s="11" customFormat="1" x14ac:dyDescent="0.2">
      <c r="A11" s="16"/>
      <c r="B11" s="405" t="s">
        <v>1135</v>
      </c>
      <c r="C11" s="130"/>
      <c r="D11" s="407" t="s">
        <v>436</v>
      </c>
      <c r="E11" s="60"/>
      <c r="F11" s="416">
        <v>15</v>
      </c>
      <c r="G11" s="143"/>
      <c r="H11" s="62"/>
      <c r="I11" s="12"/>
      <c r="J11" s="12"/>
      <c r="K11" s="12"/>
      <c r="L11" s="12"/>
      <c r="M11" s="12"/>
      <c r="N11" s="12"/>
      <c r="O11" s="12"/>
      <c r="P11" s="12"/>
      <c r="Q11" s="12"/>
    </row>
    <row r="12" spans="1:17" s="11" customFormat="1" x14ac:dyDescent="0.2">
      <c r="A12" s="16"/>
      <c r="B12" s="405" t="s">
        <v>1136</v>
      </c>
      <c r="C12" s="130"/>
      <c r="D12" s="407" t="s">
        <v>436</v>
      </c>
      <c r="E12" s="60"/>
      <c r="F12" s="416">
        <v>11</v>
      </c>
      <c r="G12" s="143"/>
      <c r="H12" s="62"/>
      <c r="I12" s="12"/>
      <c r="J12" s="12"/>
      <c r="K12" s="12"/>
      <c r="L12" s="12"/>
      <c r="M12" s="12"/>
      <c r="N12" s="12"/>
      <c r="O12" s="12"/>
      <c r="P12" s="12"/>
      <c r="Q12" s="12"/>
    </row>
    <row r="13" spans="1:17" s="11" customFormat="1" x14ac:dyDescent="0.2">
      <c r="A13" s="16"/>
      <c r="B13" s="405" t="s">
        <v>1137</v>
      </c>
      <c r="C13" s="130"/>
      <c r="D13" s="407" t="s">
        <v>436</v>
      </c>
      <c r="E13" s="60"/>
      <c r="F13" s="416">
        <v>15</v>
      </c>
      <c r="G13" s="143"/>
      <c r="H13" s="62"/>
      <c r="I13" s="12"/>
      <c r="J13" s="12"/>
      <c r="K13" s="12"/>
      <c r="L13" s="12"/>
      <c r="M13" s="12"/>
      <c r="N13" s="12"/>
      <c r="O13" s="12"/>
      <c r="P13" s="12"/>
      <c r="Q13" s="12"/>
    </row>
    <row r="14" spans="1:17" s="11" customFormat="1" ht="25.5" x14ac:dyDescent="0.2">
      <c r="A14" s="16"/>
      <c r="B14" s="405" t="s">
        <v>1138</v>
      </c>
      <c r="C14" s="130"/>
      <c r="D14" s="407" t="s">
        <v>435</v>
      </c>
      <c r="E14" s="60"/>
      <c r="F14" s="416">
        <v>26</v>
      </c>
      <c r="G14" s="143"/>
      <c r="H14" s="62"/>
      <c r="I14" s="12"/>
      <c r="J14" s="65"/>
      <c r="K14" s="12"/>
      <c r="L14" s="12"/>
      <c r="M14" s="12"/>
      <c r="N14" s="12"/>
      <c r="O14" s="12"/>
      <c r="P14" s="12"/>
      <c r="Q14" s="12"/>
    </row>
    <row r="15" spans="1:17" s="11" customFormat="1" x14ac:dyDescent="0.2">
      <c r="A15" s="16"/>
      <c r="B15" s="404"/>
      <c r="C15" s="130"/>
      <c r="D15" s="407"/>
      <c r="E15" s="60"/>
      <c r="F15" s="416"/>
      <c r="G15" s="143"/>
      <c r="H15" s="62"/>
      <c r="I15" s="12"/>
      <c r="J15" s="65"/>
      <c r="K15" s="12"/>
      <c r="L15" s="12"/>
      <c r="M15" s="12"/>
      <c r="N15" s="12"/>
      <c r="O15" s="12"/>
      <c r="P15" s="12"/>
      <c r="Q15" s="12"/>
    </row>
    <row r="16" spans="1:17" s="11" customFormat="1" x14ac:dyDescent="0.2">
      <c r="A16" s="16"/>
      <c r="B16" s="24" t="s">
        <v>1141</v>
      </c>
      <c r="C16" s="130"/>
      <c r="D16" s="407"/>
      <c r="E16" s="60"/>
      <c r="F16" s="416"/>
      <c r="G16" s="143"/>
      <c r="H16" s="62"/>
      <c r="I16" s="12"/>
      <c r="J16" s="65"/>
      <c r="K16" s="12"/>
      <c r="L16" s="12"/>
      <c r="M16" s="12"/>
      <c r="N16" s="12"/>
      <c r="O16" s="12"/>
      <c r="P16" s="12"/>
      <c r="Q16" s="12"/>
    </row>
    <row r="17" spans="1:20" s="11" customFormat="1" x14ac:dyDescent="0.2">
      <c r="A17" s="16"/>
      <c r="B17" s="404" t="s">
        <v>1139</v>
      </c>
      <c r="C17" s="417"/>
      <c r="D17" s="407" t="s">
        <v>435</v>
      </c>
      <c r="E17" s="21"/>
      <c r="F17" s="416">
        <v>4</v>
      </c>
      <c r="G17" s="143"/>
      <c r="H17" s="62"/>
      <c r="I17" s="12"/>
      <c r="J17" s="65"/>
      <c r="K17" s="12"/>
      <c r="L17" s="12"/>
      <c r="M17" s="12"/>
      <c r="N17" s="12"/>
      <c r="O17" s="12"/>
      <c r="P17" s="12"/>
      <c r="Q17" s="12"/>
    </row>
    <row r="18" spans="1:20" s="11" customFormat="1" x14ac:dyDescent="0.2">
      <c r="A18" s="16"/>
      <c r="B18" s="404" t="s">
        <v>1125</v>
      </c>
      <c r="C18" s="417"/>
      <c r="D18" s="407" t="s">
        <v>435</v>
      </c>
      <c r="E18" s="21"/>
      <c r="F18" s="416">
        <v>11</v>
      </c>
      <c r="G18" s="143"/>
      <c r="H18" s="62"/>
      <c r="I18" s="12"/>
      <c r="J18" s="65"/>
      <c r="K18" s="12"/>
      <c r="L18" s="12"/>
      <c r="M18" s="12"/>
      <c r="N18" s="12"/>
      <c r="O18" s="12"/>
      <c r="P18" s="12"/>
      <c r="Q18" s="12"/>
    </row>
    <row r="19" spans="1:20" s="11" customFormat="1" x14ac:dyDescent="0.2">
      <c r="A19" s="16"/>
      <c r="B19" s="404" t="s">
        <v>1126</v>
      </c>
      <c r="C19" s="417"/>
      <c r="D19" s="407" t="s">
        <v>435</v>
      </c>
      <c r="E19" s="21"/>
      <c r="F19" s="416">
        <v>15</v>
      </c>
      <c r="G19" s="62"/>
      <c r="H19" s="62"/>
      <c r="I19" s="12"/>
      <c r="J19" s="65"/>
      <c r="K19" s="12"/>
      <c r="L19" s="12"/>
      <c r="M19" s="12"/>
      <c r="N19" s="12"/>
      <c r="O19" s="12"/>
      <c r="P19" s="12"/>
      <c r="Q19" s="12"/>
    </row>
    <row r="20" spans="1:20" s="11" customFormat="1" x14ac:dyDescent="0.2">
      <c r="A20" s="16"/>
      <c r="B20" s="404" t="s">
        <v>1127</v>
      </c>
      <c r="C20" s="417"/>
      <c r="D20" s="407" t="s">
        <v>435</v>
      </c>
      <c r="E20" s="21"/>
      <c r="F20" s="416">
        <v>26</v>
      </c>
      <c r="G20" s="62"/>
      <c r="H20" s="62"/>
      <c r="I20" s="12"/>
      <c r="J20" s="65"/>
      <c r="K20" s="12"/>
      <c r="L20" s="12"/>
      <c r="M20" s="12"/>
      <c r="N20" s="12"/>
      <c r="O20" s="12"/>
      <c r="P20" s="12"/>
      <c r="Q20" s="12"/>
    </row>
    <row r="21" spans="1:20" s="11" customFormat="1" x14ac:dyDescent="0.2">
      <c r="A21" s="16"/>
      <c r="B21" s="415"/>
      <c r="C21" s="130"/>
      <c r="D21" s="60"/>
      <c r="E21" s="60"/>
      <c r="F21" s="18"/>
      <c r="G21" s="143"/>
      <c r="H21" s="62"/>
      <c r="I21" s="12"/>
      <c r="J21" s="65"/>
      <c r="K21" s="12"/>
      <c r="L21" s="12"/>
      <c r="M21" s="12"/>
      <c r="N21" s="12"/>
      <c r="O21" s="12"/>
      <c r="P21" s="12"/>
      <c r="Q21" s="12"/>
    </row>
    <row r="22" spans="1:20" s="11" customFormat="1" x14ac:dyDescent="0.2">
      <c r="A22" s="16"/>
      <c r="B22" s="415"/>
      <c r="C22" s="130"/>
      <c r="D22" s="60"/>
      <c r="E22" s="60"/>
      <c r="F22" s="18"/>
      <c r="G22" s="143"/>
      <c r="H22" s="62"/>
      <c r="I22" s="12"/>
      <c r="J22" s="65"/>
      <c r="K22" s="12"/>
      <c r="L22" s="12"/>
      <c r="M22" s="12"/>
      <c r="N22" s="12"/>
      <c r="O22" s="12"/>
      <c r="P22" s="12"/>
      <c r="Q22" s="12"/>
    </row>
    <row r="23" spans="1:20" s="11" customFormat="1" x14ac:dyDescent="0.2">
      <c r="A23" s="16"/>
      <c r="B23" s="130"/>
      <c r="C23" s="130"/>
      <c r="D23" s="60"/>
      <c r="E23" s="60"/>
      <c r="F23" s="18"/>
      <c r="G23" s="143"/>
      <c r="H23" s="62"/>
      <c r="I23" s="12"/>
      <c r="J23" s="65"/>
      <c r="K23" s="12"/>
      <c r="L23" s="12"/>
      <c r="M23" s="12"/>
      <c r="N23" s="12"/>
      <c r="O23" s="12"/>
      <c r="P23" s="12"/>
      <c r="Q23" s="12"/>
    </row>
    <row r="24" spans="1:20" s="11" customFormat="1" x14ac:dyDescent="0.2">
      <c r="A24" s="16"/>
      <c r="B24" s="24"/>
      <c r="C24" s="24"/>
      <c r="D24" s="21"/>
      <c r="E24" s="21"/>
      <c r="F24" s="18"/>
      <c r="G24" s="18"/>
      <c r="H24" s="19"/>
      <c r="I24" s="12"/>
      <c r="J24" s="65"/>
      <c r="K24" s="12"/>
      <c r="L24" s="12">
        <f>SUM(I24:K24)</f>
        <v>0</v>
      </c>
      <c r="M24" s="12">
        <f>ROUND(F24*G24,2)</f>
        <v>0</v>
      </c>
      <c r="N24" s="12">
        <f>ROUND(F24*I24,2)</f>
        <v>0</v>
      </c>
      <c r="O24" s="12">
        <f>ROUND(F24*J24,2)</f>
        <v>0</v>
      </c>
      <c r="P24" s="12">
        <f>ROUND(F24*K24,2)</f>
        <v>0</v>
      </c>
      <c r="Q24" s="12">
        <f>ROUND(((N24+O24)+P24),2)</f>
        <v>0</v>
      </c>
    </row>
    <row r="25" spans="1:20" s="11" customFormat="1" x14ac:dyDescent="0.2">
      <c r="A25" s="120"/>
      <c r="B25" s="129"/>
      <c r="C25" s="129"/>
      <c r="D25" s="60"/>
      <c r="E25" s="60"/>
      <c r="F25" s="124"/>
      <c r="G25" s="133"/>
      <c r="H25" s="134"/>
      <c r="I25" s="133"/>
      <c r="J25" s="133"/>
      <c r="K25" s="133"/>
      <c r="L25" s="12">
        <f>SUM(I25:K25)</f>
        <v>0</v>
      </c>
      <c r="M25" s="12">
        <f>ROUND(F25*G25,2)</f>
        <v>0</v>
      </c>
      <c r="N25" s="12">
        <f>ROUND(F25*I25,2)</f>
        <v>0</v>
      </c>
      <c r="O25" s="12">
        <f>ROUND(F25*J25,2)</f>
        <v>0</v>
      </c>
      <c r="P25" s="12">
        <f>ROUND(F25*K25,2)</f>
        <v>0</v>
      </c>
      <c r="Q25" s="12">
        <f>ROUND(((N25+O25)+P25),2)</f>
        <v>0</v>
      </c>
    </row>
    <row r="26" spans="1:20" s="2" customFormat="1" x14ac:dyDescent="0.2">
      <c r="A26" s="25"/>
      <c r="B26" s="34"/>
      <c r="C26" s="34"/>
      <c r="D26" s="24" t="s">
        <v>7</v>
      </c>
      <c r="E26" s="35"/>
      <c r="F26" s="36"/>
      <c r="G26" s="36"/>
      <c r="H26" s="36"/>
      <c r="I26" s="37"/>
      <c r="J26" s="36"/>
      <c r="K26" s="37"/>
      <c r="L26" s="37"/>
      <c r="M26" s="38">
        <f>SUM(M9:M25)</f>
        <v>0</v>
      </c>
      <c r="N26" s="38">
        <f>SUM(N9:N25)</f>
        <v>0</v>
      </c>
      <c r="O26" s="38">
        <f>SUM(O9:O25)</f>
        <v>0</v>
      </c>
      <c r="P26" s="38">
        <f>SUM(P9:P25)</f>
        <v>0</v>
      </c>
      <c r="Q26" s="38">
        <f>SUM(Q9:Q25)</f>
        <v>0</v>
      </c>
      <c r="R26" s="1"/>
    </row>
    <row r="27" spans="1:20" s="10" customFormat="1" x14ac:dyDescent="0.2">
      <c r="A27" s="13"/>
      <c r="B27" s="45" t="s">
        <v>9</v>
      </c>
      <c r="C27" s="45"/>
      <c r="D27" s="46"/>
      <c r="E27" s="47"/>
      <c r="F27" s="15"/>
      <c r="G27" s="41"/>
      <c r="H27" s="42"/>
      <c r="I27" s="42"/>
      <c r="J27" s="41"/>
      <c r="K27" s="42"/>
      <c r="L27" s="48"/>
      <c r="M27" s="49">
        <f>SUM(M26:M26)</f>
        <v>0</v>
      </c>
      <c r="N27" s="49">
        <f>SUM(N26:N26)</f>
        <v>0</v>
      </c>
      <c r="O27" s="49">
        <f>SUM(O26:O26)</f>
        <v>0</v>
      </c>
      <c r="P27" s="49">
        <f>SUM(P26:P26)</f>
        <v>0</v>
      </c>
      <c r="Q27" s="49">
        <f>SUM(Q26:Q26)</f>
        <v>0</v>
      </c>
    </row>
    <row r="28" spans="1:20" s="10" customFormat="1" x14ac:dyDescent="0.2">
      <c r="A28" s="13"/>
      <c r="B28" s="39"/>
      <c r="C28" s="39"/>
      <c r="D28" s="14"/>
      <c r="E28" s="47"/>
      <c r="F28" s="15"/>
      <c r="G28" s="53"/>
      <c r="H28" s="54"/>
      <c r="I28" s="54"/>
      <c r="J28" s="53"/>
      <c r="K28" s="54"/>
      <c r="L28" s="55" t="s">
        <v>12</v>
      </c>
      <c r="M28" s="56"/>
      <c r="N28" s="57"/>
      <c r="O28" s="57"/>
      <c r="P28" s="58"/>
      <c r="Q28" s="59">
        <f>SUM(Q27:Q27)</f>
        <v>0</v>
      </c>
    </row>
    <row r="29" spans="1:20" s="10" customFormat="1" x14ac:dyDescent="0.2">
      <c r="A29" s="13"/>
      <c r="B29" s="39"/>
      <c r="C29" s="39"/>
      <c r="D29" s="14"/>
      <c r="E29" s="47"/>
      <c r="F29" s="15"/>
      <c r="G29" s="53"/>
      <c r="H29" s="54"/>
      <c r="I29" s="54"/>
      <c r="J29" s="53"/>
      <c r="K29" s="54"/>
      <c r="L29" s="55" t="s">
        <v>13</v>
      </c>
      <c r="M29" s="52"/>
      <c r="N29" s="52">
        <v>0.21</v>
      </c>
      <c r="O29" s="57"/>
      <c r="P29" s="58"/>
      <c r="Q29" s="59">
        <f>Q28*N29</f>
        <v>0</v>
      </c>
    </row>
    <row r="30" spans="1:20" s="10" customFormat="1" x14ac:dyDescent="0.2">
      <c r="A30" s="13"/>
      <c r="B30" s="39"/>
      <c r="C30" s="39"/>
      <c r="D30" s="14"/>
      <c r="E30" s="47"/>
      <c r="F30" s="15"/>
      <c r="G30" s="53"/>
      <c r="H30" s="54"/>
      <c r="I30" s="54"/>
      <c r="J30" s="53"/>
      <c r="K30" s="54"/>
      <c r="L30" s="55" t="s">
        <v>14</v>
      </c>
      <c r="M30" s="56"/>
      <c r="N30" s="57"/>
      <c r="O30" s="57"/>
      <c r="P30" s="58"/>
      <c r="Q30" s="59">
        <f>Q28+Q29</f>
        <v>0</v>
      </c>
      <c r="T30" s="61"/>
    </row>
    <row r="31" spans="1:20" x14ac:dyDescent="0.2">
      <c r="N31" s="1"/>
    </row>
  </sheetData>
  <mergeCells count="7">
    <mergeCell ref="M6:Q6"/>
    <mergeCell ref="A6:A7"/>
    <mergeCell ref="B6:B7"/>
    <mergeCell ref="D6:D7"/>
    <mergeCell ref="E6:E7"/>
    <mergeCell ref="F6:F7"/>
    <mergeCell ref="G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Page &amp;P of &amp;N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A1:S19"/>
  <sheetViews>
    <sheetView view="pageBreakPreview" zoomScale="85" zoomScaleNormal="100" zoomScaleSheetLayoutView="85" workbookViewId="0">
      <selection activeCell="A28" sqref="A28:IV29"/>
    </sheetView>
  </sheetViews>
  <sheetFormatPr defaultColWidth="9.140625" defaultRowHeight="12.75" x14ac:dyDescent="0.2"/>
  <cols>
    <col min="1" max="1" width="5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7" x14ac:dyDescent="0.2">
      <c r="A1" s="160" t="s">
        <v>418</v>
      </c>
      <c r="E1" s="4"/>
      <c r="L1" s="4"/>
      <c r="M1" s="1"/>
    </row>
    <row r="2" spans="1:17" x14ac:dyDescent="0.2">
      <c r="A2" s="160" t="e">
        <f>'8.3.2'!A2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17" x14ac:dyDescent="0.2">
      <c r="B3" s="67"/>
      <c r="C3" s="6"/>
      <c r="D3" s="5" t="s">
        <v>136</v>
      </c>
      <c r="E3" s="6"/>
      <c r="F3" s="6"/>
      <c r="H3" s="5"/>
      <c r="I3" s="5"/>
      <c r="J3" s="5"/>
      <c r="K3" s="5"/>
    </row>
    <row r="4" spans="1:17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7" x14ac:dyDescent="0.2">
      <c r="B5" s="66" t="s">
        <v>420</v>
      </c>
      <c r="E5" s="4"/>
      <c r="M5" s="1"/>
      <c r="N5" s="7" t="s">
        <v>8</v>
      </c>
      <c r="O5" s="8">
        <f>P18</f>
        <v>0</v>
      </c>
      <c r="P5" s="1" t="s">
        <v>86</v>
      </c>
    </row>
    <row r="6" spans="1:17" s="10" customFormat="1" ht="21.75" customHeigh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7" s="10" customFormat="1" ht="90.7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7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7" s="11" customFormat="1" x14ac:dyDescent="0.2">
      <c r="A9" s="120">
        <v>1</v>
      </c>
      <c r="B9" s="122" t="s">
        <v>178</v>
      </c>
      <c r="C9" s="60" t="s">
        <v>82</v>
      </c>
      <c r="D9" s="123"/>
      <c r="E9" s="124">
        <v>1</v>
      </c>
      <c r="F9" s="143"/>
      <c r="G9" s="62"/>
      <c r="H9" s="133"/>
      <c r="I9" s="143"/>
      <c r="J9" s="133"/>
      <c r="K9" s="12"/>
      <c r="L9" s="12"/>
      <c r="M9" s="12"/>
      <c r="N9" s="12"/>
      <c r="O9" s="12"/>
      <c r="P9" s="12"/>
    </row>
    <row r="10" spans="1:17" s="11" customFormat="1" x14ac:dyDescent="0.2">
      <c r="A10" s="120"/>
      <c r="B10" s="129"/>
      <c r="C10" s="60"/>
      <c r="D10" s="60"/>
      <c r="E10" s="124"/>
      <c r="F10" s="143"/>
      <c r="G10" s="62"/>
      <c r="H10" s="12"/>
      <c r="I10" s="28"/>
      <c r="J10" s="12"/>
      <c r="K10" s="12"/>
      <c r="L10" s="12"/>
      <c r="M10" s="12"/>
      <c r="N10" s="12"/>
      <c r="O10" s="12"/>
      <c r="P10" s="12"/>
    </row>
    <row r="11" spans="1:17" s="11" customFormat="1" x14ac:dyDescent="0.2">
      <c r="A11" s="16"/>
      <c r="B11" s="24"/>
      <c r="C11" s="21"/>
      <c r="D11" s="21"/>
      <c r="E11" s="18"/>
      <c r="F11" s="12"/>
      <c r="G11" s="19"/>
      <c r="H11" s="12"/>
      <c r="I11" s="12"/>
      <c r="J11" s="12"/>
      <c r="K11" s="12"/>
      <c r="L11" s="12"/>
      <c r="M11" s="12"/>
      <c r="N11" s="12"/>
      <c r="O11" s="12"/>
      <c r="P11" s="12"/>
    </row>
    <row r="12" spans="1:17" s="11" customFormat="1" x14ac:dyDescent="0.2">
      <c r="A12" s="16"/>
      <c r="B12" s="24"/>
      <c r="C12" s="21"/>
      <c r="D12" s="21"/>
      <c r="E12" s="18"/>
      <c r="F12" s="12"/>
      <c r="G12" s="19"/>
      <c r="H12" s="12"/>
      <c r="I12" s="12"/>
      <c r="J12" s="12"/>
      <c r="K12" s="12"/>
      <c r="L12" s="12"/>
      <c r="M12" s="12"/>
      <c r="N12" s="12"/>
      <c r="O12" s="12"/>
      <c r="P12" s="12"/>
    </row>
    <row r="13" spans="1:17" x14ac:dyDescent="0.2">
      <c r="A13" s="25"/>
      <c r="B13" s="30"/>
      <c r="C13" s="31"/>
      <c r="D13" s="32"/>
      <c r="E13" s="27"/>
      <c r="F13" s="26"/>
      <c r="G13" s="33"/>
      <c r="H13" s="12"/>
      <c r="I13" s="28"/>
      <c r="J13" s="12"/>
      <c r="K13" s="29"/>
      <c r="L13" s="12"/>
      <c r="M13" s="12"/>
      <c r="N13" s="12"/>
      <c r="O13" s="12"/>
      <c r="P13" s="12"/>
    </row>
    <row r="14" spans="1:17" s="2" customFormat="1" x14ac:dyDescent="0.2">
      <c r="A14" s="25"/>
      <c r="B14" s="34"/>
      <c r="C14" s="24" t="s">
        <v>7</v>
      </c>
      <c r="D14" s="35"/>
      <c r="E14" s="36"/>
      <c r="F14" s="36"/>
      <c r="G14" s="36"/>
      <c r="H14" s="37"/>
      <c r="I14" s="36"/>
      <c r="J14" s="37"/>
      <c r="K14" s="37"/>
      <c r="L14" s="38">
        <f>SUM(L9:L13)</f>
        <v>0</v>
      </c>
      <c r="M14" s="38">
        <f>SUM(M9:M13)</f>
        <v>0</v>
      </c>
      <c r="N14" s="38">
        <f>SUM(N9:N13)</f>
        <v>0</v>
      </c>
      <c r="O14" s="38">
        <f>SUM(O9:O13)</f>
        <v>0</v>
      </c>
      <c r="P14" s="38">
        <f>SUM(P9:P13)</f>
        <v>0</v>
      </c>
      <c r="Q14" s="1"/>
    </row>
    <row r="15" spans="1:17" s="10" customFormat="1" x14ac:dyDescent="0.2">
      <c r="A15" s="13"/>
      <c r="B15" s="45" t="s">
        <v>9</v>
      </c>
      <c r="C15" s="46"/>
      <c r="D15" s="47"/>
      <c r="E15" s="15"/>
      <c r="F15" s="41"/>
      <c r="G15" s="42"/>
      <c r="H15" s="42"/>
      <c r="I15" s="41"/>
      <c r="J15" s="42"/>
      <c r="K15" s="48"/>
      <c r="L15" s="49">
        <f>SUM(L14:L14)</f>
        <v>0</v>
      </c>
      <c r="M15" s="49">
        <f>SUM(M14:M14)</f>
        <v>0</v>
      </c>
      <c r="N15" s="49">
        <f>SUM(N14:N14)</f>
        <v>0</v>
      </c>
      <c r="O15" s="49">
        <f>SUM(O14:O14)</f>
        <v>0</v>
      </c>
      <c r="P15" s="49">
        <f>SUM(P14:P14)</f>
        <v>0</v>
      </c>
    </row>
    <row r="16" spans="1:17" s="10" customFormat="1" x14ac:dyDescent="0.2">
      <c r="A16" s="13"/>
      <c r="B16" s="39"/>
      <c r="C16" s="14"/>
      <c r="D16" s="47"/>
      <c r="E16" s="15"/>
      <c r="F16" s="53"/>
      <c r="G16" s="54"/>
      <c r="H16" s="54"/>
      <c r="I16" s="53"/>
      <c r="J16" s="54"/>
      <c r="K16" s="55" t="s">
        <v>12</v>
      </c>
      <c r="L16" s="56"/>
      <c r="M16" s="57"/>
      <c r="N16" s="57"/>
      <c r="O16" s="58"/>
      <c r="P16" s="59">
        <f>SUM(P15:P15)</f>
        <v>0</v>
      </c>
    </row>
    <row r="17" spans="1:19" s="10" customFormat="1" x14ac:dyDescent="0.2">
      <c r="A17" s="13"/>
      <c r="B17" s="39"/>
      <c r="C17" s="14"/>
      <c r="D17" s="47"/>
      <c r="E17" s="15"/>
      <c r="F17" s="53"/>
      <c r="G17" s="54"/>
      <c r="H17" s="54"/>
      <c r="I17" s="53"/>
      <c r="J17" s="54"/>
      <c r="K17" s="55" t="s">
        <v>13</v>
      </c>
      <c r="L17" s="52"/>
      <c r="M17" s="52">
        <v>0.21</v>
      </c>
      <c r="N17" s="57"/>
      <c r="O17" s="58"/>
      <c r="P17" s="59">
        <f>P16*M17</f>
        <v>0</v>
      </c>
    </row>
    <row r="18" spans="1:19" s="10" customFormat="1" x14ac:dyDescent="0.2">
      <c r="A18" s="13"/>
      <c r="B18" s="39"/>
      <c r="C18" s="14"/>
      <c r="D18" s="47"/>
      <c r="E18" s="15"/>
      <c r="F18" s="53"/>
      <c r="G18" s="54"/>
      <c r="H18" s="54"/>
      <c r="I18" s="53"/>
      <c r="J18" s="54"/>
      <c r="K18" s="55" t="s">
        <v>14</v>
      </c>
      <c r="L18" s="56"/>
      <c r="M18" s="57"/>
      <c r="N18" s="57"/>
      <c r="O18" s="58"/>
      <c r="P18" s="59">
        <f>P16+P17</f>
        <v>0</v>
      </c>
      <c r="S18" s="61"/>
    </row>
    <row r="19" spans="1:19" x14ac:dyDescent="0.2">
      <c r="M19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Footer>Page &amp;P of &amp;N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A1:T21"/>
  <sheetViews>
    <sheetView view="pageBreakPreview" zoomScale="85" zoomScaleNormal="100" zoomScaleSheetLayoutView="85" workbookViewId="0">
      <selection activeCell="A28" sqref="A28:IV2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'8.3.3'!A2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137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P20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100.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11" customFormat="1" x14ac:dyDescent="0.2">
      <c r="A9" s="120">
        <v>1</v>
      </c>
      <c r="B9" s="122" t="s">
        <v>416</v>
      </c>
      <c r="C9" s="60" t="s">
        <v>82</v>
      </c>
      <c r="D9" s="123">
        <v>1</v>
      </c>
      <c r="E9" s="18"/>
      <c r="F9" s="143"/>
      <c r="G9" s="62"/>
      <c r="H9" s="12"/>
      <c r="I9" s="63"/>
      <c r="J9" s="12"/>
      <c r="K9" s="12"/>
      <c r="L9" s="12"/>
      <c r="M9" s="12"/>
      <c r="N9" s="12"/>
      <c r="O9" s="12"/>
      <c r="P9" s="12"/>
    </row>
    <row r="10" spans="1:20" s="11" customFormat="1" x14ac:dyDescent="0.2">
      <c r="A10" s="120"/>
      <c r="B10" s="122" t="s">
        <v>445</v>
      </c>
      <c r="C10" s="60" t="s">
        <v>17</v>
      </c>
      <c r="D10" s="123">
        <v>1.3</v>
      </c>
      <c r="E10" s="284">
        <f>1.88*1.3</f>
        <v>2.444</v>
      </c>
      <c r="F10" s="143"/>
      <c r="G10" s="62"/>
      <c r="H10" s="12"/>
      <c r="I10" s="63"/>
      <c r="J10" s="12"/>
      <c r="K10" s="12"/>
      <c r="L10" s="12"/>
      <c r="M10" s="12"/>
      <c r="N10" s="12"/>
      <c r="O10" s="12"/>
      <c r="P10" s="12"/>
    </row>
    <row r="11" spans="1:20" s="11" customFormat="1" x14ac:dyDescent="0.2">
      <c r="A11" s="120"/>
      <c r="B11" s="122" t="s">
        <v>446</v>
      </c>
      <c r="C11" s="60" t="s">
        <v>17</v>
      </c>
      <c r="D11" s="123">
        <v>1.1000000000000001</v>
      </c>
      <c r="E11" s="284">
        <f>1.46*1.1</f>
        <v>1.6060000000000001</v>
      </c>
      <c r="F11" s="143"/>
      <c r="G11" s="62"/>
      <c r="H11" s="12"/>
      <c r="I11" s="63"/>
      <c r="J11" s="12"/>
      <c r="K11" s="12"/>
      <c r="L11" s="12"/>
      <c r="M11" s="12"/>
      <c r="N11" s="12"/>
      <c r="O11" s="12"/>
      <c r="P11" s="12"/>
    </row>
    <row r="12" spans="1:20" s="11" customFormat="1" x14ac:dyDescent="0.2">
      <c r="A12" s="120"/>
      <c r="B12" s="122" t="s">
        <v>417</v>
      </c>
      <c r="C12" s="60" t="s">
        <v>17</v>
      </c>
      <c r="D12" s="123">
        <v>1.1000000000000001</v>
      </c>
      <c r="E12" s="284">
        <f>4.62*1.1</f>
        <v>5.0820000000000007</v>
      </c>
      <c r="F12" s="143"/>
      <c r="G12" s="62"/>
      <c r="H12" s="12"/>
      <c r="I12" s="63"/>
      <c r="J12" s="12"/>
      <c r="K12" s="12"/>
      <c r="L12" s="12"/>
      <c r="M12" s="12"/>
      <c r="N12" s="12"/>
      <c r="O12" s="12"/>
      <c r="P12" s="12"/>
    </row>
    <row r="13" spans="1:20" s="11" customFormat="1" x14ac:dyDescent="0.2">
      <c r="A13" s="120"/>
      <c r="B13" s="122" t="s">
        <v>447</v>
      </c>
      <c r="C13" s="60" t="s">
        <v>449</v>
      </c>
      <c r="D13" s="123">
        <v>1.1000000000000001</v>
      </c>
      <c r="E13" s="284">
        <f>10.32*1.1</f>
        <v>11.352000000000002</v>
      </c>
      <c r="F13" s="143"/>
      <c r="G13" s="62"/>
      <c r="H13" s="12"/>
      <c r="I13" s="63"/>
      <c r="J13" s="12"/>
      <c r="K13" s="12"/>
      <c r="L13" s="12"/>
      <c r="M13" s="12"/>
      <c r="N13" s="12"/>
      <c r="O13" s="12"/>
      <c r="P13" s="12"/>
    </row>
    <row r="14" spans="1:20" s="11" customFormat="1" x14ac:dyDescent="0.2">
      <c r="A14" s="120"/>
      <c r="B14" s="122" t="s">
        <v>448</v>
      </c>
      <c r="C14" s="60" t="s">
        <v>15</v>
      </c>
      <c r="D14" s="123">
        <v>1.1000000000000001</v>
      </c>
      <c r="E14" s="284">
        <f>203.7*1.1</f>
        <v>224.07</v>
      </c>
      <c r="F14" s="143"/>
      <c r="G14" s="62"/>
      <c r="H14" s="12"/>
      <c r="I14" s="63"/>
      <c r="J14" s="12"/>
      <c r="K14" s="12"/>
      <c r="L14" s="12"/>
      <c r="M14" s="12"/>
      <c r="N14" s="12"/>
      <c r="O14" s="12"/>
      <c r="P14" s="12"/>
    </row>
    <row r="15" spans="1:20" x14ac:dyDescent="0.2">
      <c r="A15" s="25"/>
      <c r="B15" s="30" t="s">
        <v>443</v>
      </c>
      <c r="C15" s="31" t="s">
        <v>16</v>
      </c>
      <c r="D15" s="32"/>
      <c r="E15" s="27">
        <v>1</v>
      </c>
      <c r="F15" s="143"/>
      <c r="G15" s="62"/>
      <c r="H15" s="12"/>
      <c r="I15" s="28"/>
      <c r="J15" s="12"/>
      <c r="K15" s="12"/>
      <c r="L15" s="12"/>
      <c r="M15" s="12"/>
      <c r="N15" s="12"/>
      <c r="O15" s="12"/>
      <c r="P15" s="12"/>
      <c r="R15" s="11"/>
      <c r="S15" s="11"/>
      <c r="T15" s="11"/>
    </row>
    <row r="16" spans="1:20" s="2" customFormat="1" x14ac:dyDescent="0.2">
      <c r="A16" s="25"/>
      <c r="B16" s="34"/>
      <c r="C16" s="24" t="s">
        <v>7</v>
      </c>
      <c r="D16" s="35"/>
      <c r="E16" s="36"/>
      <c r="F16" s="36"/>
      <c r="G16" s="36"/>
      <c r="H16" s="37"/>
      <c r="I16" s="36"/>
      <c r="J16" s="37"/>
      <c r="K16" s="37"/>
      <c r="L16" s="38">
        <f>SUM(L9:L15)</f>
        <v>0</v>
      </c>
      <c r="M16" s="38">
        <f>SUM(M9:M15)</f>
        <v>0</v>
      </c>
      <c r="N16" s="38">
        <f>SUM(N9:N15)</f>
        <v>0</v>
      </c>
      <c r="O16" s="38">
        <f>SUM(O9:O15)</f>
        <v>0</v>
      </c>
      <c r="P16" s="38">
        <f>SUM(P9:P15)</f>
        <v>0</v>
      </c>
    </row>
    <row r="17" spans="1:16" s="10" customFormat="1" x14ac:dyDescent="0.2">
      <c r="A17" s="13"/>
      <c r="B17" s="45" t="s">
        <v>9</v>
      </c>
      <c r="C17" s="46"/>
      <c r="D17" s="47"/>
      <c r="E17" s="15"/>
      <c r="F17" s="41"/>
      <c r="G17" s="42"/>
      <c r="H17" s="42"/>
      <c r="I17" s="41"/>
      <c r="J17" s="42"/>
      <c r="K17" s="48"/>
      <c r="L17" s="49">
        <f>SUM(L16:L16)</f>
        <v>0</v>
      </c>
      <c r="M17" s="49">
        <f>SUM(M16:M16)</f>
        <v>0</v>
      </c>
      <c r="N17" s="49">
        <f>SUM(N16:N16)</f>
        <v>0</v>
      </c>
      <c r="O17" s="49">
        <f>SUM(O16:O16)</f>
        <v>0</v>
      </c>
      <c r="P17" s="49">
        <f>SUM(P16:P16)</f>
        <v>0</v>
      </c>
    </row>
    <row r="18" spans="1:16" s="10" customFormat="1" x14ac:dyDescent="0.2">
      <c r="A18" s="13"/>
      <c r="B18" s="39"/>
      <c r="C18" s="14"/>
      <c r="D18" s="47"/>
      <c r="E18" s="15"/>
      <c r="F18" s="53"/>
      <c r="G18" s="54"/>
      <c r="H18" s="54"/>
      <c r="I18" s="53"/>
      <c r="J18" s="54"/>
      <c r="K18" s="55" t="s">
        <v>12</v>
      </c>
      <c r="L18" s="56"/>
      <c r="M18" s="57"/>
      <c r="N18" s="57"/>
      <c r="O18" s="58"/>
      <c r="P18" s="59">
        <f>SUM(P17:P17)</f>
        <v>0</v>
      </c>
    </row>
    <row r="19" spans="1:16" s="10" customFormat="1" x14ac:dyDescent="0.2">
      <c r="A19" s="13"/>
      <c r="B19" s="39"/>
      <c r="C19" s="14"/>
      <c r="D19" s="47"/>
      <c r="E19" s="15"/>
      <c r="F19" s="53"/>
      <c r="G19" s="54"/>
      <c r="H19" s="54"/>
      <c r="I19" s="53"/>
      <c r="J19" s="54"/>
      <c r="K19" s="55" t="s">
        <v>13</v>
      </c>
      <c r="L19" s="52"/>
      <c r="M19" s="52">
        <v>0.21</v>
      </c>
      <c r="N19" s="57"/>
      <c r="O19" s="58"/>
      <c r="P19" s="59">
        <f>P18*M19</f>
        <v>0</v>
      </c>
    </row>
    <row r="20" spans="1:16" s="10" customFormat="1" x14ac:dyDescent="0.2">
      <c r="A20" s="13"/>
      <c r="B20" s="39"/>
      <c r="C20" s="14"/>
      <c r="D20" s="47"/>
      <c r="E20" s="15"/>
      <c r="F20" s="53"/>
      <c r="G20" s="54"/>
      <c r="H20" s="54"/>
      <c r="I20" s="53"/>
      <c r="J20" s="54"/>
      <c r="K20" s="55" t="s">
        <v>14</v>
      </c>
      <c r="L20" s="56"/>
      <c r="M20" s="57"/>
      <c r="N20" s="57"/>
      <c r="O20" s="58"/>
      <c r="P20" s="59">
        <f>P18+P19</f>
        <v>0</v>
      </c>
    </row>
    <row r="21" spans="1:16" x14ac:dyDescent="0.2">
      <c r="M21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rgb="FFFF0000"/>
    <pageSetUpPr fitToPage="1"/>
  </sheetPr>
  <dimension ref="A1:S23"/>
  <sheetViews>
    <sheetView view="pageBreakPreview" topLeftCell="A6" zoomScale="110" zoomScaleNormal="100" zoomScaleSheetLayoutView="110" workbookViewId="0">
      <selection activeCell="A28" sqref="A28:IV2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6" x14ac:dyDescent="0.2">
      <c r="A1" s="160" t="s">
        <v>418</v>
      </c>
      <c r="E1" s="4"/>
      <c r="L1" s="4"/>
      <c r="M1" s="1"/>
    </row>
    <row r="2" spans="1:16" x14ac:dyDescent="0.2">
      <c r="A2" s="160" t="s">
        <v>419</v>
      </c>
      <c r="B2" s="67"/>
      <c r="C2" s="6"/>
      <c r="D2" s="6"/>
      <c r="E2" s="6"/>
      <c r="F2" s="6"/>
      <c r="H2" s="5"/>
      <c r="I2" s="5"/>
      <c r="J2" s="5"/>
      <c r="K2" s="5"/>
    </row>
    <row r="3" spans="1:16" x14ac:dyDescent="0.2">
      <c r="B3" s="67"/>
      <c r="C3" s="6"/>
      <c r="D3" s="5" t="s">
        <v>138</v>
      </c>
      <c r="E3" s="6"/>
      <c r="F3" s="6"/>
      <c r="H3" s="5"/>
      <c r="I3" s="5"/>
      <c r="J3" s="5"/>
      <c r="K3" s="5"/>
    </row>
    <row r="4" spans="1:16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6" x14ac:dyDescent="0.2">
      <c r="B5" s="66" t="s">
        <v>420</v>
      </c>
      <c r="E5" s="4"/>
      <c r="M5" s="1"/>
      <c r="N5" s="7" t="s">
        <v>8</v>
      </c>
      <c r="O5" s="8">
        <f>P22</f>
        <v>0</v>
      </c>
      <c r="P5" s="1" t="s">
        <v>86</v>
      </c>
    </row>
    <row r="6" spans="1:16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6" s="10" customFormat="1" ht="76.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6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6" s="11" customFormat="1" x14ac:dyDescent="0.2">
      <c r="A9" s="16"/>
      <c r="B9" s="24"/>
      <c r="C9" s="21"/>
      <c r="D9" s="21"/>
      <c r="E9" s="18"/>
      <c r="F9" s="12"/>
      <c r="G9" s="19"/>
      <c r="H9" s="12"/>
      <c r="I9" s="12"/>
      <c r="J9" s="12"/>
      <c r="K9" s="12"/>
      <c r="L9" s="12"/>
      <c r="M9" s="12"/>
      <c r="N9" s="12"/>
      <c r="O9" s="12"/>
      <c r="P9" s="12"/>
    </row>
    <row r="10" spans="1:16" s="11" customFormat="1" x14ac:dyDescent="0.2">
      <c r="A10" s="16">
        <v>1</v>
      </c>
      <c r="B10" s="84"/>
      <c r="C10" s="21"/>
      <c r="D10" s="21"/>
      <c r="E10" s="18"/>
      <c r="F10" s="12"/>
      <c r="G10" s="19"/>
      <c r="H10" s="12"/>
      <c r="I10" s="12"/>
      <c r="J10" s="12"/>
      <c r="K10" s="12"/>
      <c r="L10" s="12"/>
      <c r="M10" s="12"/>
      <c r="N10" s="12"/>
      <c r="O10" s="12"/>
      <c r="P10" s="12"/>
    </row>
    <row r="11" spans="1:16" s="11" customFormat="1" x14ac:dyDescent="0.2">
      <c r="A11" s="16">
        <v>2</v>
      </c>
      <c r="B11" s="84"/>
      <c r="C11" s="21"/>
      <c r="D11" s="21"/>
      <c r="E11" s="18"/>
      <c r="F11" s="12"/>
      <c r="G11" s="19"/>
      <c r="H11" s="12"/>
      <c r="I11" s="12"/>
      <c r="J11" s="12"/>
      <c r="K11" s="12"/>
      <c r="L11" s="12"/>
      <c r="M11" s="12"/>
      <c r="N11" s="12"/>
      <c r="O11" s="12"/>
      <c r="P11" s="12"/>
    </row>
    <row r="12" spans="1:16" s="11" customFormat="1" x14ac:dyDescent="0.2">
      <c r="A12" s="16">
        <v>3</v>
      </c>
      <c r="B12" s="84"/>
      <c r="C12" s="21"/>
      <c r="D12" s="21"/>
      <c r="E12" s="18"/>
      <c r="F12" s="12"/>
      <c r="G12" s="19"/>
      <c r="H12" s="12"/>
      <c r="I12" s="12"/>
      <c r="J12" s="12"/>
      <c r="K12" s="12"/>
      <c r="L12" s="12"/>
      <c r="M12" s="12"/>
      <c r="N12" s="12"/>
      <c r="O12" s="12"/>
      <c r="P12" s="12"/>
    </row>
    <row r="13" spans="1:16" s="11" customFormat="1" x14ac:dyDescent="0.2">
      <c r="A13" s="16">
        <v>4</v>
      </c>
      <c r="B13" s="84"/>
      <c r="C13" s="21"/>
      <c r="D13" s="21"/>
      <c r="E13" s="18"/>
      <c r="F13" s="12"/>
      <c r="G13" s="19"/>
      <c r="H13" s="12"/>
      <c r="I13" s="12"/>
      <c r="J13" s="12"/>
      <c r="K13" s="12"/>
      <c r="L13" s="12"/>
      <c r="M13" s="12"/>
      <c r="N13" s="12"/>
      <c r="O13" s="12"/>
      <c r="P13" s="12"/>
    </row>
    <row r="14" spans="1:16" s="11" customFormat="1" x14ac:dyDescent="0.2">
      <c r="A14" s="16">
        <v>5</v>
      </c>
      <c r="B14" s="84"/>
      <c r="C14" s="21"/>
      <c r="D14" s="21"/>
      <c r="E14" s="18"/>
      <c r="F14" s="12"/>
      <c r="G14" s="19"/>
      <c r="H14" s="12"/>
      <c r="I14" s="12"/>
      <c r="J14" s="12"/>
      <c r="K14" s="12"/>
      <c r="L14" s="12"/>
      <c r="M14" s="12"/>
      <c r="N14" s="12"/>
      <c r="O14" s="12"/>
      <c r="P14" s="12"/>
    </row>
    <row r="15" spans="1:16" s="11" customFormat="1" x14ac:dyDescent="0.2">
      <c r="A15" s="16">
        <v>6</v>
      </c>
      <c r="B15" s="84"/>
      <c r="C15" s="21"/>
      <c r="D15" s="21"/>
      <c r="E15" s="18"/>
      <c r="F15" s="12"/>
      <c r="G15" s="19"/>
      <c r="H15" s="12"/>
      <c r="I15" s="12"/>
      <c r="J15" s="12"/>
      <c r="K15" s="12"/>
      <c r="L15" s="12"/>
      <c r="M15" s="12"/>
      <c r="N15" s="12"/>
      <c r="O15" s="12"/>
      <c r="P15" s="12"/>
    </row>
    <row r="16" spans="1:16" s="11" customFormat="1" x14ac:dyDescent="0.2">
      <c r="A16" s="16">
        <v>7</v>
      </c>
      <c r="B16" s="84"/>
      <c r="C16" s="21"/>
      <c r="D16" s="21"/>
      <c r="E16" s="18"/>
      <c r="F16" s="12"/>
      <c r="G16" s="19"/>
      <c r="H16" s="12"/>
      <c r="I16" s="12"/>
      <c r="J16" s="12"/>
      <c r="K16" s="12"/>
      <c r="L16" s="12"/>
      <c r="M16" s="12"/>
      <c r="N16" s="12"/>
      <c r="O16" s="12"/>
      <c r="P16" s="12"/>
    </row>
    <row r="17" spans="1:19" x14ac:dyDescent="0.2">
      <c r="A17" s="25"/>
      <c r="B17" s="30"/>
      <c r="C17" s="31"/>
      <c r="D17" s="32"/>
      <c r="E17" s="27"/>
      <c r="F17" s="26"/>
      <c r="G17" s="33"/>
      <c r="H17" s="12"/>
      <c r="I17" s="28"/>
      <c r="J17" s="12"/>
      <c r="K17" s="29"/>
      <c r="L17" s="12"/>
      <c r="M17" s="12"/>
      <c r="N17" s="12"/>
      <c r="O17" s="12"/>
      <c r="P17" s="12"/>
    </row>
    <row r="18" spans="1:19" s="2" customFormat="1" x14ac:dyDescent="0.2">
      <c r="A18" s="25"/>
      <c r="B18" s="34"/>
      <c r="C18" s="24" t="s">
        <v>7</v>
      </c>
      <c r="D18" s="35"/>
      <c r="E18" s="36"/>
      <c r="F18" s="36"/>
      <c r="G18" s="36"/>
      <c r="H18" s="37"/>
      <c r="I18" s="36"/>
      <c r="J18" s="37"/>
      <c r="K18" s="37"/>
      <c r="L18" s="38">
        <f>SUM(L9:L17)</f>
        <v>0</v>
      </c>
      <c r="M18" s="38">
        <f>SUM(M9:M17)</f>
        <v>0</v>
      </c>
      <c r="N18" s="38">
        <f>SUM(N9:N17)</f>
        <v>0</v>
      </c>
      <c r="O18" s="38">
        <f>SUM(O9:O17)</f>
        <v>0</v>
      </c>
      <c r="P18" s="38">
        <f>SUM(P9:P17)</f>
        <v>0</v>
      </c>
      <c r="Q18" s="1"/>
    </row>
    <row r="19" spans="1:19" s="10" customFormat="1" x14ac:dyDescent="0.2">
      <c r="A19" s="13"/>
      <c r="B19" s="45" t="s">
        <v>9</v>
      </c>
      <c r="C19" s="46"/>
      <c r="D19" s="47"/>
      <c r="E19" s="15"/>
      <c r="F19" s="41"/>
      <c r="G19" s="42"/>
      <c r="H19" s="42"/>
      <c r="I19" s="41"/>
      <c r="J19" s="42"/>
      <c r="K19" s="48"/>
      <c r="L19" s="49">
        <f>SUM(L18:L18)</f>
        <v>0</v>
      </c>
      <c r="M19" s="49">
        <f>SUM(M18:M18)</f>
        <v>0</v>
      </c>
      <c r="N19" s="49">
        <f>SUM(N18:N18)</f>
        <v>0</v>
      </c>
      <c r="O19" s="49">
        <f>SUM(O18:O18)</f>
        <v>0</v>
      </c>
      <c r="P19" s="49">
        <f>SUM(P18:P18)</f>
        <v>0</v>
      </c>
    </row>
    <row r="20" spans="1:19" s="10" customFormat="1" x14ac:dyDescent="0.2">
      <c r="A20" s="13"/>
      <c r="B20" s="39"/>
      <c r="C20" s="14"/>
      <c r="D20" s="47"/>
      <c r="E20" s="15"/>
      <c r="F20" s="53"/>
      <c r="G20" s="54"/>
      <c r="H20" s="54"/>
      <c r="I20" s="53"/>
      <c r="J20" s="54"/>
      <c r="K20" s="55" t="s">
        <v>12</v>
      </c>
      <c r="L20" s="56"/>
      <c r="M20" s="57"/>
      <c r="N20" s="57"/>
      <c r="O20" s="58"/>
      <c r="P20" s="59">
        <f>SUM(P19:P19)</f>
        <v>0</v>
      </c>
    </row>
    <row r="21" spans="1:19" s="10" customFormat="1" x14ac:dyDescent="0.2">
      <c r="A21" s="13"/>
      <c r="B21" s="39"/>
      <c r="C21" s="14"/>
      <c r="D21" s="47"/>
      <c r="E21" s="15"/>
      <c r="F21" s="53"/>
      <c r="G21" s="54"/>
      <c r="H21" s="54"/>
      <c r="I21" s="53"/>
      <c r="J21" s="54"/>
      <c r="K21" s="55" t="s">
        <v>13</v>
      </c>
      <c r="L21" s="52"/>
      <c r="M21" s="52">
        <v>0.21</v>
      </c>
      <c r="N21" s="57"/>
      <c r="O21" s="58"/>
      <c r="P21" s="59">
        <f>P20*M21</f>
        <v>0</v>
      </c>
    </row>
    <row r="22" spans="1:19" s="10" customFormat="1" x14ac:dyDescent="0.2">
      <c r="A22" s="13"/>
      <c r="B22" s="39"/>
      <c r="C22" s="14"/>
      <c r="D22" s="47"/>
      <c r="E22" s="15"/>
      <c r="F22" s="53"/>
      <c r="G22" s="54"/>
      <c r="H22" s="54"/>
      <c r="I22" s="53"/>
      <c r="J22" s="54"/>
      <c r="K22" s="55" t="s">
        <v>14</v>
      </c>
      <c r="L22" s="56"/>
      <c r="M22" s="57"/>
      <c r="N22" s="57"/>
      <c r="O22" s="58"/>
      <c r="P22" s="59">
        <f>P20+P21</f>
        <v>0</v>
      </c>
      <c r="S22" s="61"/>
    </row>
    <row r="23" spans="1:19" x14ac:dyDescent="0.2">
      <c r="M23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rgb="FFFF0000"/>
    <pageSetUpPr fitToPage="1"/>
  </sheetPr>
  <dimension ref="A1:S19"/>
  <sheetViews>
    <sheetView view="pageBreakPreview" topLeftCell="A4" zoomScale="110" zoomScaleNormal="100" zoomScaleSheetLayoutView="110" workbookViewId="0">
      <selection activeCell="A28" sqref="A28:IV2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7" x14ac:dyDescent="0.2">
      <c r="A1" s="160" t="s">
        <v>418</v>
      </c>
      <c r="E1" s="4"/>
      <c r="L1" s="4"/>
      <c r="M1" s="1"/>
    </row>
    <row r="2" spans="1:17" x14ac:dyDescent="0.2">
      <c r="A2" s="160" t="s">
        <v>419</v>
      </c>
      <c r="B2" s="67"/>
      <c r="C2" s="6"/>
      <c r="D2" s="6"/>
      <c r="E2" s="6"/>
      <c r="F2" s="6"/>
      <c r="H2" s="5"/>
      <c r="I2" s="5"/>
      <c r="J2" s="5"/>
      <c r="K2" s="5"/>
    </row>
    <row r="3" spans="1:17" x14ac:dyDescent="0.2">
      <c r="B3" s="67"/>
      <c r="C3" s="6"/>
      <c r="D3" s="5" t="s">
        <v>139</v>
      </c>
      <c r="E3" s="6"/>
      <c r="F3" s="6"/>
      <c r="H3" s="5"/>
      <c r="I3" s="5"/>
      <c r="J3" s="5"/>
      <c r="K3" s="5"/>
    </row>
    <row r="4" spans="1:17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7" x14ac:dyDescent="0.2">
      <c r="B5" s="66" t="s">
        <v>420</v>
      </c>
      <c r="E5" s="4"/>
      <c r="M5" s="1"/>
      <c r="N5" s="7" t="s">
        <v>8</v>
      </c>
      <c r="O5" s="8">
        <f>P18</f>
        <v>0</v>
      </c>
      <c r="P5" s="1" t="s">
        <v>86</v>
      </c>
    </row>
    <row r="6" spans="1:17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7" s="10" customFormat="1" ht="54.75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7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7" s="11" customFormat="1" x14ac:dyDescent="0.2">
      <c r="A9" s="16"/>
      <c r="B9" s="24"/>
      <c r="C9" s="21"/>
      <c r="D9" s="21"/>
      <c r="E9" s="18"/>
      <c r="F9" s="12"/>
      <c r="G9" s="19"/>
      <c r="H9" s="12"/>
      <c r="I9" s="12"/>
      <c r="J9" s="12"/>
      <c r="K9" s="12"/>
      <c r="L9" s="12"/>
      <c r="M9" s="12"/>
      <c r="N9" s="12"/>
      <c r="O9" s="12"/>
      <c r="P9" s="12"/>
    </row>
    <row r="10" spans="1:17" s="11" customFormat="1" x14ac:dyDescent="0.2">
      <c r="A10" s="16"/>
      <c r="B10" s="24"/>
      <c r="C10" s="21"/>
      <c r="D10" s="21"/>
      <c r="E10" s="18"/>
      <c r="F10" s="12"/>
      <c r="G10" s="19"/>
      <c r="H10" s="12"/>
      <c r="I10" s="12"/>
      <c r="J10" s="12"/>
      <c r="K10" s="12"/>
      <c r="L10" s="12"/>
      <c r="M10" s="12"/>
      <c r="N10" s="12"/>
      <c r="O10" s="12"/>
      <c r="P10" s="12"/>
    </row>
    <row r="11" spans="1:17" s="11" customFormat="1" x14ac:dyDescent="0.2">
      <c r="A11" s="16"/>
      <c r="B11" s="24"/>
      <c r="C11" s="21"/>
      <c r="D11" s="21"/>
      <c r="E11" s="18"/>
      <c r="F11" s="12"/>
      <c r="G11" s="19"/>
      <c r="H11" s="12"/>
      <c r="I11" s="12"/>
      <c r="J11" s="12"/>
      <c r="K11" s="12"/>
      <c r="L11" s="12"/>
      <c r="M11" s="12"/>
      <c r="N11" s="12"/>
      <c r="O11" s="12"/>
      <c r="P11" s="12"/>
    </row>
    <row r="12" spans="1:17" s="11" customFormat="1" x14ac:dyDescent="0.2">
      <c r="A12" s="16"/>
      <c r="B12" s="24"/>
      <c r="C12" s="21"/>
      <c r="D12" s="21"/>
      <c r="E12" s="18"/>
      <c r="F12" s="12"/>
      <c r="G12" s="19"/>
      <c r="H12" s="12"/>
      <c r="I12" s="12"/>
      <c r="J12" s="12"/>
      <c r="K12" s="12"/>
      <c r="L12" s="12"/>
      <c r="M12" s="12"/>
      <c r="N12" s="12"/>
      <c r="O12" s="12"/>
      <c r="P12" s="12"/>
    </row>
    <row r="13" spans="1:17" x14ac:dyDescent="0.2">
      <c r="A13" s="25"/>
      <c r="B13" s="30"/>
      <c r="C13" s="31"/>
      <c r="D13" s="32"/>
      <c r="E13" s="27"/>
      <c r="F13" s="26"/>
      <c r="G13" s="33"/>
      <c r="H13" s="12"/>
      <c r="I13" s="28"/>
      <c r="J13" s="12"/>
      <c r="K13" s="29"/>
      <c r="L13" s="12"/>
      <c r="M13" s="12"/>
      <c r="N13" s="12"/>
      <c r="O13" s="12"/>
      <c r="P13" s="12"/>
    </row>
    <row r="14" spans="1:17" s="2" customFormat="1" x14ac:dyDescent="0.2">
      <c r="A14" s="25"/>
      <c r="B14" s="34"/>
      <c r="C14" s="24" t="s">
        <v>7</v>
      </c>
      <c r="D14" s="35"/>
      <c r="E14" s="36"/>
      <c r="F14" s="36"/>
      <c r="G14" s="36"/>
      <c r="H14" s="37"/>
      <c r="I14" s="36"/>
      <c r="J14" s="37"/>
      <c r="K14" s="37"/>
      <c r="L14" s="38">
        <f>SUM(L9:L13)</f>
        <v>0</v>
      </c>
      <c r="M14" s="38">
        <f>SUM(M9:M13)</f>
        <v>0</v>
      </c>
      <c r="N14" s="38">
        <f>SUM(N9:N13)</f>
        <v>0</v>
      </c>
      <c r="O14" s="38">
        <f>SUM(O9:O13)</f>
        <v>0</v>
      </c>
      <c r="P14" s="38">
        <f>SUM(P9:P13)</f>
        <v>0</v>
      </c>
      <c r="Q14" s="1"/>
    </row>
    <row r="15" spans="1:17" s="10" customFormat="1" x14ac:dyDescent="0.2">
      <c r="A15" s="13"/>
      <c r="B15" s="45" t="s">
        <v>9</v>
      </c>
      <c r="C15" s="46"/>
      <c r="D15" s="47"/>
      <c r="E15" s="15"/>
      <c r="F15" s="41"/>
      <c r="G15" s="42"/>
      <c r="H15" s="42"/>
      <c r="I15" s="41"/>
      <c r="J15" s="42"/>
      <c r="K15" s="48"/>
      <c r="L15" s="49">
        <f>SUM(L14:L14)</f>
        <v>0</v>
      </c>
      <c r="M15" s="49">
        <f>SUM(M14:M14)</f>
        <v>0</v>
      </c>
      <c r="N15" s="49">
        <f>SUM(N14:N14)</f>
        <v>0</v>
      </c>
      <c r="O15" s="49">
        <f>SUM(O14:O14)</f>
        <v>0</v>
      </c>
      <c r="P15" s="49">
        <f>SUM(P14:P14)</f>
        <v>0</v>
      </c>
    </row>
    <row r="16" spans="1:17" s="10" customFormat="1" x14ac:dyDescent="0.2">
      <c r="A16" s="13"/>
      <c r="B16" s="39"/>
      <c r="C16" s="14"/>
      <c r="D16" s="47"/>
      <c r="E16" s="15"/>
      <c r="F16" s="53"/>
      <c r="G16" s="54"/>
      <c r="H16" s="54"/>
      <c r="I16" s="53"/>
      <c r="J16" s="54"/>
      <c r="K16" s="55" t="s">
        <v>12</v>
      </c>
      <c r="L16" s="56"/>
      <c r="M16" s="57"/>
      <c r="N16" s="57"/>
      <c r="O16" s="58"/>
      <c r="P16" s="59">
        <f>SUM(P15:P15)</f>
        <v>0</v>
      </c>
    </row>
    <row r="17" spans="1:19" s="10" customFormat="1" x14ac:dyDescent="0.2">
      <c r="A17" s="13"/>
      <c r="B17" s="39"/>
      <c r="C17" s="14"/>
      <c r="D17" s="47"/>
      <c r="E17" s="15"/>
      <c r="F17" s="53"/>
      <c r="G17" s="54"/>
      <c r="H17" s="54"/>
      <c r="I17" s="53"/>
      <c r="J17" s="54"/>
      <c r="K17" s="55" t="s">
        <v>13</v>
      </c>
      <c r="L17" s="52"/>
      <c r="M17" s="52">
        <v>0.21</v>
      </c>
      <c r="N17" s="57"/>
      <c r="O17" s="58"/>
      <c r="P17" s="59">
        <f>P16*M17</f>
        <v>0</v>
      </c>
    </row>
    <row r="18" spans="1:19" s="10" customFormat="1" x14ac:dyDescent="0.2">
      <c r="A18" s="13"/>
      <c r="B18" s="39"/>
      <c r="C18" s="14"/>
      <c r="D18" s="47"/>
      <c r="E18" s="15"/>
      <c r="F18" s="53"/>
      <c r="G18" s="54"/>
      <c r="H18" s="54"/>
      <c r="I18" s="53"/>
      <c r="J18" s="54"/>
      <c r="K18" s="55" t="s">
        <v>14</v>
      </c>
      <c r="L18" s="56"/>
      <c r="M18" s="57"/>
      <c r="N18" s="57"/>
      <c r="O18" s="58"/>
      <c r="P18" s="59">
        <f>P16+P17</f>
        <v>0</v>
      </c>
      <c r="S18" s="61"/>
    </row>
    <row r="19" spans="1:19" x14ac:dyDescent="0.2">
      <c r="M19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T18"/>
  <sheetViews>
    <sheetView view="pageBreakPreview" zoomScale="85" zoomScaleNormal="100" zoomScaleSheetLayoutView="85" workbookViewId="0">
      <selection activeCell="A28" sqref="A28:IV29"/>
    </sheetView>
  </sheetViews>
  <sheetFormatPr defaultColWidth="9.140625" defaultRowHeight="12.75" x14ac:dyDescent="0.2"/>
  <cols>
    <col min="1" max="1" width="3.42578125" style="3" customWidth="1"/>
    <col min="2" max="2" width="66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'8.3.4'!A2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140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P17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89.2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10" customFormat="1" x14ac:dyDescent="0.2">
      <c r="A9" s="165"/>
      <c r="B9" s="166"/>
      <c r="C9" s="75"/>
      <c r="D9" s="167"/>
      <c r="E9" s="168"/>
      <c r="F9" s="169"/>
      <c r="G9" s="134"/>
      <c r="H9" s="170"/>
      <c r="I9" s="170"/>
      <c r="J9" s="170"/>
      <c r="K9" s="72"/>
      <c r="L9" s="72"/>
      <c r="M9" s="72"/>
      <c r="N9" s="72"/>
      <c r="O9" s="72"/>
      <c r="P9" s="72"/>
    </row>
    <row r="10" spans="1:20" s="10" customFormat="1" x14ac:dyDescent="0.2">
      <c r="A10" s="165"/>
      <c r="B10" s="422" t="s">
        <v>1274</v>
      </c>
      <c r="C10" s="167" t="s">
        <v>436</v>
      </c>
      <c r="D10" s="167"/>
      <c r="E10" s="424">
        <v>2</v>
      </c>
      <c r="F10" s="143"/>
      <c r="G10" s="62"/>
      <c r="H10" s="12"/>
      <c r="I10" s="12"/>
      <c r="J10" s="12"/>
      <c r="K10" s="12"/>
      <c r="L10" s="12"/>
      <c r="M10" s="12"/>
      <c r="N10" s="12"/>
      <c r="O10" s="12"/>
      <c r="P10" s="12"/>
      <c r="R10" s="11"/>
      <c r="S10" s="11"/>
      <c r="T10" s="11"/>
    </row>
    <row r="11" spans="1:20" s="10" customFormat="1" x14ac:dyDescent="0.2">
      <c r="A11" s="165"/>
      <c r="B11" s="454" t="s">
        <v>1209</v>
      </c>
      <c r="C11" s="458" t="s">
        <v>436</v>
      </c>
      <c r="D11" s="12"/>
      <c r="E11" s="460">
        <v>2</v>
      </c>
      <c r="F11" s="143"/>
      <c r="G11" s="62"/>
      <c r="H11" s="133"/>
      <c r="I11" s="143"/>
      <c r="J11" s="133"/>
      <c r="K11" s="12"/>
      <c r="L11" s="12"/>
      <c r="M11" s="12"/>
      <c r="N11" s="12"/>
      <c r="O11" s="12"/>
      <c r="P11" s="12"/>
      <c r="R11" s="11"/>
      <c r="S11" s="11"/>
      <c r="T11" s="11"/>
    </row>
    <row r="12" spans="1:20" s="10" customFormat="1" x14ac:dyDescent="0.2">
      <c r="A12" s="25"/>
      <c r="B12" s="30"/>
      <c r="C12" s="31"/>
      <c r="D12" s="32"/>
      <c r="E12" s="27"/>
      <c r="F12" s="26"/>
      <c r="G12" s="33"/>
      <c r="H12" s="12"/>
      <c r="I12" s="28"/>
      <c r="J12" s="12"/>
      <c r="K12" s="29"/>
      <c r="L12" s="12"/>
      <c r="M12" s="12"/>
      <c r="N12" s="12"/>
      <c r="O12" s="12"/>
      <c r="P12" s="12"/>
    </row>
    <row r="13" spans="1:20" s="10" customFormat="1" x14ac:dyDescent="0.2">
      <c r="A13" s="25"/>
      <c r="B13" s="34"/>
      <c r="C13" s="24" t="s">
        <v>7</v>
      </c>
      <c r="D13" s="35"/>
      <c r="E13" s="36"/>
      <c r="F13" s="36"/>
      <c r="G13" s="36"/>
      <c r="H13" s="37"/>
      <c r="I13" s="36"/>
      <c r="J13" s="37"/>
      <c r="K13" s="37"/>
      <c r="L13" s="38">
        <f>SUM(L9:L12)</f>
        <v>0</v>
      </c>
      <c r="M13" s="38">
        <f>SUM(M9:M12)</f>
        <v>0</v>
      </c>
      <c r="N13" s="38">
        <f>SUM(N9:N12)</f>
        <v>0</v>
      </c>
      <c r="O13" s="38">
        <f>SUM(O9:O12)</f>
        <v>0</v>
      </c>
      <c r="P13" s="38">
        <f>SUM(P9:P12)</f>
        <v>0</v>
      </c>
      <c r="S13" s="61"/>
    </row>
    <row r="14" spans="1:20" ht="19.5" customHeight="1" x14ac:dyDescent="0.2">
      <c r="A14" s="13"/>
      <c r="B14" s="45" t="s">
        <v>9</v>
      </c>
      <c r="C14" s="46"/>
      <c r="D14" s="47"/>
      <c r="E14" s="15"/>
      <c r="F14" s="41"/>
      <c r="G14" s="42"/>
      <c r="H14" s="42"/>
      <c r="I14" s="41"/>
      <c r="J14" s="42"/>
      <c r="K14" s="48"/>
      <c r="L14" s="49">
        <f>SUM(L13:L13)</f>
        <v>0</v>
      </c>
      <c r="M14" s="49">
        <f>SUM(M13:M13)</f>
        <v>0</v>
      </c>
      <c r="N14" s="49">
        <f>SUM(N13:N13)</f>
        <v>0</v>
      </c>
      <c r="O14" s="49">
        <f>SUM(O13:O13)</f>
        <v>0</v>
      </c>
      <c r="P14" s="49">
        <f>SUM(P13:P13)</f>
        <v>0</v>
      </c>
    </row>
    <row r="15" spans="1:20" x14ac:dyDescent="0.2">
      <c r="A15" s="13"/>
      <c r="B15" s="39"/>
      <c r="C15" s="14"/>
      <c r="D15" s="47"/>
      <c r="E15" s="15"/>
      <c r="F15" s="53"/>
      <c r="G15" s="54"/>
      <c r="H15" s="54"/>
      <c r="I15" s="53"/>
      <c r="J15" s="54"/>
      <c r="K15" s="55" t="s">
        <v>12</v>
      </c>
      <c r="L15" s="56"/>
      <c r="M15" s="57"/>
      <c r="N15" s="57"/>
      <c r="O15" s="58"/>
      <c r="P15" s="59">
        <f>SUM(P14:P14)</f>
        <v>0</v>
      </c>
    </row>
    <row r="16" spans="1:20" x14ac:dyDescent="0.2">
      <c r="A16" s="13"/>
      <c r="B16" s="39"/>
      <c r="C16" s="14"/>
      <c r="D16" s="47"/>
      <c r="E16" s="15"/>
      <c r="F16" s="53"/>
      <c r="G16" s="54"/>
      <c r="H16" s="54"/>
      <c r="I16" s="53"/>
      <c r="J16" s="54"/>
      <c r="K16" s="55" t="s">
        <v>13</v>
      </c>
      <c r="L16" s="52"/>
      <c r="M16" s="52">
        <v>0.21</v>
      </c>
      <c r="N16" s="57"/>
      <c r="O16" s="58"/>
      <c r="P16" s="59">
        <f>P15*M16</f>
        <v>0</v>
      </c>
    </row>
    <row r="17" spans="1:16" x14ac:dyDescent="0.2">
      <c r="A17" s="13"/>
      <c r="B17" s="39"/>
      <c r="C17" s="14"/>
      <c r="D17" s="47"/>
      <c r="E17" s="15"/>
      <c r="F17" s="53"/>
      <c r="G17" s="54"/>
      <c r="H17" s="54"/>
      <c r="I17" s="53"/>
      <c r="J17" s="54"/>
      <c r="K17" s="55" t="s">
        <v>14</v>
      </c>
      <c r="L17" s="56"/>
      <c r="M17" s="57"/>
      <c r="N17" s="57"/>
      <c r="O17" s="58"/>
      <c r="P17" s="59">
        <f>P15+P16</f>
        <v>0</v>
      </c>
    </row>
    <row r="18" spans="1:16" x14ac:dyDescent="0.2">
      <c r="M18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Page &amp;P of &amp;N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T23"/>
  <sheetViews>
    <sheetView view="pageBreakPreview" zoomScaleNormal="100" zoomScaleSheetLayoutView="100" workbookViewId="0">
      <selection activeCell="A28" sqref="A28:IV2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'8.6'!A2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141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P22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54.75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10" customFormat="1" x14ac:dyDescent="0.2">
      <c r="A9" s="139"/>
      <c r="B9" s="140"/>
      <c r="C9" s="141"/>
      <c r="D9" s="141"/>
      <c r="E9" s="142"/>
      <c r="F9" s="143"/>
      <c r="G9" s="143"/>
      <c r="H9" s="143"/>
      <c r="I9" s="143"/>
      <c r="J9" s="62"/>
      <c r="K9" s="62"/>
      <c r="L9" s="62"/>
      <c r="M9" s="62"/>
      <c r="N9" s="62"/>
      <c r="O9" s="62"/>
      <c r="P9" s="62"/>
    </row>
    <row r="10" spans="1:20" s="10" customFormat="1" x14ac:dyDescent="0.2">
      <c r="A10" s="139"/>
      <c r="B10" s="84" t="s">
        <v>514</v>
      </c>
      <c r="C10" s="432" t="s">
        <v>5</v>
      </c>
      <c r="D10" s="432">
        <v>1</v>
      </c>
      <c r="E10" s="433">
        <v>36</v>
      </c>
      <c r="F10" s="143"/>
      <c r="G10" s="62"/>
      <c r="H10" s="12"/>
      <c r="I10" s="63"/>
      <c r="J10" s="12"/>
      <c r="K10" s="12"/>
      <c r="L10" s="12"/>
      <c r="M10" s="12"/>
      <c r="N10" s="12"/>
      <c r="O10" s="12"/>
      <c r="P10" s="12"/>
      <c r="R10" s="11"/>
      <c r="S10" s="11"/>
      <c r="T10" s="11"/>
    </row>
    <row r="11" spans="1:20" s="10" customFormat="1" x14ac:dyDescent="0.2">
      <c r="A11" s="139"/>
      <c r="B11" s="452" t="s">
        <v>1488</v>
      </c>
      <c r="C11" s="432" t="s">
        <v>17</v>
      </c>
      <c r="D11" s="432">
        <v>1.1000000000000001</v>
      </c>
      <c r="E11" s="433">
        <f>E10*0.3*1.1</f>
        <v>11.879999999999999</v>
      </c>
      <c r="F11" s="143"/>
      <c r="G11" s="62"/>
      <c r="H11" s="62"/>
      <c r="I11" s="63"/>
      <c r="J11" s="62"/>
      <c r="K11" s="12"/>
      <c r="L11" s="12"/>
      <c r="M11" s="12"/>
      <c r="N11" s="12"/>
      <c r="O11" s="12"/>
      <c r="P11" s="12"/>
      <c r="R11" s="11"/>
      <c r="S11" s="11"/>
      <c r="T11" s="11"/>
    </row>
    <row r="12" spans="1:20" s="10" customFormat="1" x14ac:dyDescent="0.2">
      <c r="A12" s="139"/>
      <c r="B12" s="452" t="s">
        <v>1181</v>
      </c>
      <c r="C12" s="432" t="s">
        <v>17</v>
      </c>
      <c r="D12" s="432">
        <v>1.1000000000000001</v>
      </c>
      <c r="E12" s="433">
        <f>E10*0.03*1.1</f>
        <v>1.1880000000000002</v>
      </c>
      <c r="F12" s="143"/>
      <c r="G12" s="62"/>
      <c r="H12" s="62"/>
      <c r="I12" s="63"/>
      <c r="J12" s="62"/>
      <c r="K12" s="12"/>
      <c r="L12" s="12"/>
      <c r="M12" s="12"/>
      <c r="N12" s="12"/>
      <c r="O12" s="12"/>
      <c r="P12" s="12"/>
      <c r="R12" s="11"/>
      <c r="S12" s="11"/>
      <c r="T12" s="11"/>
    </row>
    <row r="13" spans="1:20" s="10" customFormat="1" x14ac:dyDescent="0.2">
      <c r="A13" s="139"/>
      <c r="B13" s="452" t="s">
        <v>1182</v>
      </c>
      <c r="C13" s="432" t="s">
        <v>17</v>
      </c>
      <c r="D13" s="432">
        <v>1.1000000000000001</v>
      </c>
      <c r="E13" s="433">
        <f>E10*0.15*1.1</f>
        <v>5.9399999999999995</v>
      </c>
      <c r="F13" s="143"/>
      <c r="G13" s="62"/>
      <c r="H13" s="62"/>
      <c r="I13" s="63"/>
      <c r="J13" s="62"/>
      <c r="K13" s="12"/>
      <c r="L13" s="12"/>
      <c r="M13" s="12"/>
      <c r="N13" s="12"/>
      <c r="O13" s="12"/>
      <c r="P13" s="12"/>
      <c r="R13" s="11"/>
      <c r="S13" s="11"/>
      <c r="T13" s="11"/>
    </row>
    <row r="14" spans="1:20" s="10" customFormat="1" ht="25.5" x14ac:dyDescent="0.2">
      <c r="A14" s="139"/>
      <c r="B14" s="452" t="s">
        <v>1183</v>
      </c>
      <c r="C14" s="432" t="s">
        <v>5</v>
      </c>
      <c r="D14" s="432"/>
      <c r="E14" s="433">
        <f>E10</f>
        <v>36</v>
      </c>
      <c r="F14" s="143"/>
      <c r="G14" s="62"/>
      <c r="H14" s="460"/>
      <c r="I14" s="579"/>
      <c r="J14" s="460"/>
      <c r="K14" s="12"/>
      <c r="L14" s="12"/>
      <c r="M14" s="12"/>
      <c r="N14" s="12"/>
      <c r="O14" s="12"/>
      <c r="P14" s="12"/>
      <c r="R14" s="11"/>
      <c r="S14" s="11"/>
      <c r="T14" s="11"/>
    </row>
    <row r="15" spans="1:20" s="10" customFormat="1" x14ac:dyDescent="0.2">
      <c r="A15" s="139"/>
      <c r="B15" s="452"/>
      <c r="C15" s="432"/>
      <c r="D15" s="432"/>
      <c r="E15" s="433"/>
      <c r="F15" s="143"/>
      <c r="G15" s="62"/>
      <c r="H15" s="12"/>
      <c r="I15" s="63"/>
      <c r="J15" s="12"/>
      <c r="K15" s="12"/>
      <c r="L15" s="12"/>
      <c r="M15" s="12"/>
      <c r="N15" s="12"/>
      <c r="O15" s="12"/>
      <c r="P15" s="12"/>
      <c r="R15" s="11"/>
      <c r="S15" s="11"/>
      <c r="T15" s="11"/>
    </row>
    <row r="16" spans="1:20" s="10" customFormat="1" ht="25.5" x14ac:dyDescent="0.2">
      <c r="A16" s="139"/>
      <c r="B16" s="420" t="s">
        <v>1184</v>
      </c>
      <c r="C16" s="360" t="s">
        <v>29</v>
      </c>
      <c r="D16" s="198"/>
      <c r="E16" s="421">
        <v>40</v>
      </c>
      <c r="F16" s="143"/>
      <c r="G16" s="62"/>
      <c r="H16" s="592"/>
      <c r="I16" s="592"/>
      <c r="J16" s="592"/>
      <c r="K16" s="12"/>
      <c r="L16" s="12"/>
      <c r="M16" s="12"/>
      <c r="N16" s="12"/>
      <c r="O16" s="12"/>
      <c r="P16" s="12"/>
      <c r="R16" s="11"/>
      <c r="S16" s="11"/>
      <c r="T16" s="11"/>
    </row>
    <row r="17" spans="1:19" s="10" customFormat="1" x14ac:dyDescent="0.2">
      <c r="A17" s="139"/>
      <c r="B17" s="265"/>
      <c r="C17" s="239"/>
      <c r="D17" s="60"/>
      <c r="E17" s="273"/>
      <c r="F17" s="143"/>
      <c r="G17" s="62"/>
      <c r="H17" s="143"/>
      <c r="I17" s="143"/>
      <c r="J17" s="62"/>
      <c r="K17" s="12"/>
      <c r="L17" s="12"/>
      <c r="M17" s="12"/>
      <c r="N17" s="12"/>
      <c r="O17" s="12"/>
      <c r="P17" s="12"/>
    </row>
    <row r="18" spans="1:19" s="2" customFormat="1" x14ac:dyDescent="0.2">
      <c r="A18" s="25"/>
      <c r="B18" s="34"/>
      <c r="C18" s="24" t="s">
        <v>7</v>
      </c>
      <c r="D18" s="35"/>
      <c r="E18" s="36"/>
      <c r="F18" s="36"/>
      <c r="G18" s="36"/>
      <c r="H18" s="37"/>
      <c r="I18" s="36"/>
      <c r="J18" s="37"/>
      <c r="K18" s="37"/>
      <c r="L18" s="38">
        <f>SUM(L9:L17)</f>
        <v>0</v>
      </c>
      <c r="M18" s="38">
        <f>SUM(M9:M17)</f>
        <v>0</v>
      </c>
      <c r="N18" s="38">
        <f>SUM(N9:N17)</f>
        <v>0</v>
      </c>
      <c r="O18" s="38">
        <f>SUM(O9:O17)</f>
        <v>0</v>
      </c>
      <c r="P18" s="38">
        <f>SUM(P9:P17)</f>
        <v>0</v>
      </c>
      <c r="Q18" s="1"/>
    </row>
    <row r="19" spans="1:19" s="10" customFormat="1" x14ac:dyDescent="0.2">
      <c r="A19" s="13"/>
      <c r="B19" s="45" t="s">
        <v>9</v>
      </c>
      <c r="C19" s="46"/>
      <c r="D19" s="47"/>
      <c r="E19" s="15"/>
      <c r="F19" s="41"/>
      <c r="G19" s="42"/>
      <c r="H19" s="42"/>
      <c r="I19" s="41"/>
      <c r="J19" s="42"/>
      <c r="K19" s="48"/>
      <c r="L19" s="49">
        <f>SUM(L18:L18)</f>
        <v>0</v>
      </c>
      <c r="M19" s="49">
        <f>SUM(M18:M18)</f>
        <v>0</v>
      </c>
      <c r="N19" s="49">
        <f>SUM(N18:N18)</f>
        <v>0</v>
      </c>
      <c r="O19" s="49">
        <f>SUM(O18:O18)</f>
        <v>0</v>
      </c>
      <c r="P19" s="49">
        <f>SUM(P18:P18)</f>
        <v>0</v>
      </c>
    </row>
    <row r="20" spans="1:19" s="10" customFormat="1" x14ac:dyDescent="0.2">
      <c r="A20" s="13"/>
      <c r="B20" s="39"/>
      <c r="C20" s="14"/>
      <c r="D20" s="47"/>
      <c r="E20" s="15"/>
      <c r="F20" s="53"/>
      <c r="G20" s="54"/>
      <c r="H20" s="54"/>
      <c r="I20" s="53"/>
      <c r="J20" s="54"/>
      <c r="K20" s="55" t="s">
        <v>12</v>
      </c>
      <c r="L20" s="56"/>
      <c r="M20" s="57"/>
      <c r="N20" s="57"/>
      <c r="O20" s="58"/>
      <c r="P20" s="59">
        <f>SUM(P19:P19)</f>
        <v>0</v>
      </c>
    </row>
    <row r="21" spans="1:19" s="10" customFormat="1" x14ac:dyDescent="0.2">
      <c r="A21" s="13"/>
      <c r="B21" s="39"/>
      <c r="C21" s="14"/>
      <c r="D21" s="47"/>
      <c r="E21" s="15"/>
      <c r="F21" s="53"/>
      <c r="G21" s="54"/>
      <c r="H21" s="54"/>
      <c r="I21" s="53"/>
      <c r="J21" s="54"/>
      <c r="K21" s="55" t="s">
        <v>13</v>
      </c>
      <c r="L21" s="52"/>
      <c r="M21" s="52">
        <v>0.21</v>
      </c>
      <c r="N21" s="57"/>
      <c r="O21" s="58"/>
      <c r="P21" s="59">
        <f>P20*M21</f>
        <v>0</v>
      </c>
    </row>
    <row r="22" spans="1:19" s="10" customFormat="1" x14ac:dyDescent="0.2">
      <c r="A22" s="13"/>
      <c r="B22" s="39"/>
      <c r="C22" s="14"/>
      <c r="D22" s="47"/>
      <c r="E22" s="15"/>
      <c r="F22" s="53"/>
      <c r="G22" s="54"/>
      <c r="H22" s="54"/>
      <c r="I22" s="53"/>
      <c r="J22" s="54"/>
      <c r="K22" s="55" t="s">
        <v>14</v>
      </c>
      <c r="L22" s="56"/>
      <c r="M22" s="57"/>
      <c r="N22" s="57"/>
      <c r="O22" s="58"/>
      <c r="P22" s="59">
        <f>P20+P21</f>
        <v>0</v>
      </c>
      <c r="S22" s="61"/>
    </row>
    <row r="23" spans="1:19" x14ac:dyDescent="0.2">
      <c r="M23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dataValidations disablePrompts="1" count="1">
    <dataValidation type="list" operator="equal" allowBlank="1" showErrorMessage="1" sqref="C16" xr:uid="{00000000-0002-0000-4100-000000000000}">
      <formula1>#REF!</formula1>
      <formula2>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rgb="FFFF0000"/>
    <pageSetUpPr fitToPage="1"/>
  </sheetPr>
  <dimension ref="A1:S21"/>
  <sheetViews>
    <sheetView view="pageBreakPreview" topLeftCell="A4" zoomScale="110" zoomScaleNormal="100" zoomScaleSheetLayoutView="110" workbookViewId="0">
      <selection activeCell="A28" sqref="A28:IV2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7" x14ac:dyDescent="0.2">
      <c r="A1" s="160" t="s">
        <v>418</v>
      </c>
      <c r="E1" s="4"/>
      <c r="L1" s="4"/>
      <c r="M1" s="1"/>
    </row>
    <row r="2" spans="1:17" x14ac:dyDescent="0.2">
      <c r="A2" s="160" t="s">
        <v>419</v>
      </c>
      <c r="B2" s="67"/>
      <c r="C2" s="6"/>
      <c r="D2" s="6"/>
      <c r="E2" s="6"/>
      <c r="F2" s="6"/>
      <c r="H2" s="5"/>
      <c r="I2" s="5"/>
      <c r="J2" s="5"/>
      <c r="K2" s="5"/>
    </row>
    <row r="3" spans="1:17" x14ac:dyDescent="0.2">
      <c r="B3" s="67"/>
      <c r="C3" s="6"/>
      <c r="D3" s="5" t="s">
        <v>142</v>
      </c>
      <c r="E3" s="6"/>
      <c r="F3" s="6"/>
      <c r="H3" s="5"/>
      <c r="I3" s="5"/>
      <c r="J3" s="5"/>
      <c r="K3" s="5"/>
    </row>
    <row r="4" spans="1:17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7" x14ac:dyDescent="0.2">
      <c r="B5" s="66" t="s">
        <v>420</v>
      </c>
      <c r="E5" s="4"/>
      <c r="M5" s="1"/>
      <c r="N5" s="7" t="s">
        <v>8</v>
      </c>
      <c r="O5" s="8">
        <f>P20</f>
        <v>0</v>
      </c>
      <c r="P5" s="1" t="s">
        <v>86</v>
      </c>
    </row>
    <row r="6" spans="1:17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7" s="10" customFormat="1" ht="54.75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7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7" s="11" customFormat="1" x14ac:dyDescent="0.2">
      <c r="A9" s="16"/>
      <c r="B9" s="24"/>
      <c r="C9" s="21"/>
      <c r="D9" s="21"/>
      <c r="E9" s="18"/>
      <c r="F9" s="12"/>
      <c r="G9" s="19"/>
      <c r="H9" s="12"/>
      <c r="I9" s="12"/>
      <c r="J9" s="12"/>
      <c r="K9" s="12"/>
      <c r="L9" s="12"/>
      <c r="M9" s="12"/>
      <c r="N9" s="12"/>
      <c r="O9" s="12"/>
      <c r="P9" s="12"/>
    </row>
    <row r="10" spans="1:17" s="11" customFormat="1" x14ac:dyDescent="0.2">
      <c r="A10" s="16"/>
      <c r="B10" s="24"/>
      <c r="C10" s="21"/>
      <c r="D10" s="21"/>
      <c r="E10" s="18"/>
      <c r="F10" s="12"/>
      <c r="G10" s="19"/>
      <c r="H10" s="12"/>
      <c r="I10" s="12"/>
      <c r="J10" s="12"/>
      <c r="K10" s="12"/>
      <c r="L10" s="12"/>
      <c r="M10" s="12"/>
      <c r="N10" s="12"/>
      <c r="O10" s="12"/>
      <c r="P10" s="12"/>
    </row>
    <row r="11" spans="1:17" s="11" customFormat="1" x14ac:dyDescent="0.2">
      <c r="A11" s="16"/>
      <c r="B11" s="24"/>
      <c r="C11" s="21"/>
      <c r="D11" s="21"/>
      <c r="E11" s="18"/>
      <c r="F11" s="12"/>
      <c r="G11" s="19"/>
      <c r="H11" s="12"/>
      <c r="I11" s="12"/>
      <c r="J11" s="12"/>
      <c r="K11" s="12"/>
      <c r="L11" s="12"/>
      <c r="M11" s="12"/>
      <c r="N11" s="12"/>
      <c r="O11" s="12"/>
      <c r="P11" s="12"/>
    </row>
    <row r="12" spans="1:17" s="11" customFormat="1" x14ac:dyDescent="0.2">
      <c r="A12" s="16"/>
      <c r="B12" s="24"/>
      <c r="C12" s="21"/>
      <c r="D12" s="21"/>
      <c r="E12" s="18"/>
      <c r="F12" s="12"/>
      <c r="G12" s="19"/>
      <c r="H12" s="12"/>
      <c r="I12" s="12"/>
      <c r="J12" s="12"/>
      <c r="K12" s="12"/>
      <c r="L12" s="12"/>
      <c r="M12" s="12"/>
      <c r="N12" s="12"/>
      <c r="O12" s="12"/>
      <c r="P12" s="12"/>
    </row>
    <row r="13" spans="1:17" s="11" customFormat="1" x14ac:dyDescent="0.2">
      <c r="A13" s="16"/>
      <c r="B13" s="24"/>
      <c r="C13" s="21"/>
      <c r="D13" s="21"/>
      <c r="E13" s="18"/>
      <c r="F13" s="12"/>
      <c r="G13" s="19"/>
      <c r="H13" s="12"/>
      <c r="I13" s="12"/>
      <c r="J13" s="12"/>
      <c r="K13" s="12"/>
      <c r="L13" s="12"/>
      <c r="M13" s="12"/>
      <c r="N13" s="12"/>
      <c r="O13" s="12"/>
      <c r="P13" s="12"/>
    </row>
    <row r="14" spans="1:17" s="11" customFormat="1" x14ac:dyDescent="0.2">
      <c r="A14" s="16"/>
      <c r="B14" s="24"/>
      <c r="C14" s="21"/>
      <c r="D14" s="21"/>
      <c r="E14" s="18"/>
      <c r="F14" s="12"/>
      <c r="G14" s="19"/>
      <c r="H14" s="12"/>
      <c r="I14" s="12"/>
      <c r="J14" s="12"/>
      <c r="K14" s="12"/>
      <c r="L14" s="12"/>
      <c r="M14" s="12"/>
      <c r="N14" s="12"/>
      <c r="O14" s="12"/>
      <c r="P14" s="12"/>
    </row>
    <row r="15" spans="1:17" x14ac:dyDescent="0.2">
      <c r="A15" s="25"/>
      <c r="B15" s="30"/>
      <c r="C15" s="31"/>
      <c r="D15" s="32"/>
      <c r="E15" s="27"/>
      <c r="F15" s="26"/>
      <c r="G15" s="33"/>
      <c r="H15" s="12"/>
      <c r="I15" s="28"/>
      <c r="J15" s="12"/>
      <c r="K15" s="29"/>
      <c r="L15" s="12"/>
      <c r="M15" s="12"/>
      <c r="N15" s="12"/>
      <c r="O15" s="12"/>
      <c r="P15" s="12"/>
    </row>
    <row r="16" spans="1:17" s="2" customFormat="1" x14ac:dyDescent="0.2">
      <c r="A16" s="25"/>
      <c r="B16" s="34"/>
      <c r="C16" s="24" t="s">
        <v>7</v>
      </c>
      <c r="D16" s="35"/>
      <c r="E16" s="36"/>
      <c r="F16" s="36"/>
      <c r="G16" s="36"/>
      <c r="H16" s="37"/>
      <c r="I16" s="36"/>
      <c r="J16" s="37"/>
      <c r="K16" s="37"/>
      <c r="L16" s="38">
        <f>SUM(L9:L15)</f>
        <v>0</v>
      </c>
      <c r="M16" s="38">
        <f>SUM(M9:M15)</f>
        <v>0</v>
      </c>
      <c r="N16" s="38">
        <f>SUM(N9:N15)</f>
        <v>0</v>
      </c>
      <c r="O16" s="38">
        <f>SUM(O9:O15)</f>
        <v>0</v>
      </c>
      <c r="P16" s="38">
        <f>SUM(P9:P15)</f>
        <v>0</v>
      </c>
      <c r="Q16" s="1"/>
    </row>
    <row r="17" spans="1:19" s="10" customFormat="1" x14ac:dyDescent="0.2">
      <c r="A17" s="13"/>
      <c r="B17" s="45" t="s">
        <v>9</v>
      </c>
      <c r="C17" s="46"/>
      <c r="D17" s="47"/>
      <c r="E17" s="15"/>
      <c r="F17" s="41"/>
      <c r="G17" s="42"/>
      <c r="H17" s="42"/>
      <c r="I17" s="41"/>
      <c r="J17" s="42"/>
      <c r="K17" s="48"/>
      <c r="L17" s="49">
        <f>SUM(L16:L16)</f>
        <v>0</v>
      </c>
      <c r="M17" s="49">
        <f>SUM(M16:M16)</f>
        <v>0</v>
      </c>
      <c r="N17" s="49">
        <f>SUM(N16:N16)</f>
        <v>0</v>
      </c>
      <c r="O17" s="49">
        <f>SUM(O16:O16)</f>
        <v>0</v>
      </c>
      <c r="P17" s="49">
        <f>SUM(P16:P16)</f>
        <v>0</v>
      </c>
    </row>
    <row r="18" spans="1:19" s="10" customFormat="1" x14ac:dyDescent="0.2">
      <c r="A18" s="13"/>
      <c r="B18" s="39"/>
      <c r="C18" s="14"/>
      <c r="D18" s="47"/>
      <c r="E18" s="15"/>
      <c r="F18" s="53"/>
      <c r="G18" s="54"/>
      <c r="H18" s="54"/>
      <c r="I18" s="53"/>
      <c r="J18" s="54"/>
      <c r="K18" s="55" t="s">
        <v>12</v>
      </c>
      <c r="L18" s="56"/>
      <c r="M18" s="57"/>
      <c r="N18" s="57"/>
      <c r="O18" s="58"/>
      <c r="P18" s="59">
        <f>SUM(P17:P17)</f>
        <v>0</v>
      </c>
    </row>
    <row r="19" spans="1:19" s="10" customFormat="1" x14ac:dyDescent="0.2">
      <c r="A19" s="13"/>
      <c r="B19" s="39"/>
      <c r="C19" s="14"/>
      <c r="D19" s="47"/>
      <c r="E19" s="15"/>
      <c r="F19" s="53"/>
      <c r="G19" s="54"/>
      <c r="H19" s="54"/>
      <c r="I19" s="53"/>
      <c r="J19" s="54"/>
      <c r="K19" s="55" t="s">
        <v>13</v>
      </c>
      <c r="L19" s="52"/>
      <c r="M19" s="52">
        <v>0.21</v>
      </c>
      <c r="N19" s="57"/>
      <c r="O19" s="58"/>
      <c r="P19" s="59">
        <f>P18*M19</f>
        <v>0</v>
      </c>
    </row>
    <row r="20" spans="1:19" s="10" customFormat="1" x14ac:dyDescent="0.2">
      <c r="A20" s="13"/>
      <c r="B20" s="39"/>
      <c r="C20" s="14"/>
      <c r="D20" s="47"/>
      <c r="E20" s="15"/>
      <c r="F20" s="53"/>
      <c r="G20" s="54"/>
      <c r="H20" s="54"/>
      <c r="I20" s="53"/>
      <c r="J20" s="54"/>
      <c r="K20" s="55" t="s">
        <v>14</v>
      </c>
      <c r="L20" s="56"/>
      <c r="M20" s="57"/>
      <c r="N20" s="57"/>
      <c r="O20" s="58"/>
      <c r="P20" s="59">
        <f>P18+P19</f>
        <v>0</v>
      </c>
      <c r="S20" s="61"/>
    </row>
    <row r="21" spans="1:19" x14ac:dyDescent="0.2">
      <c r="M21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rgb="FFFF0000"/>
    <pageSetUpPr fitToPage="1"/>
  </sheetPr>
  <dimension ref="A1:S64"/>
  <sheetViews>
    <sheetView view="pageBreakPreview" topLeftCell="A3" zoomScale="110" zoomScaleNormal="100" zoomScaleSheetLayoutView="110" workbookViewId="0">
      <selection activeCell="A28" sqref="A28:IV29"/>
    </sheetView>
  </sheetViews>
  <sheetFormatPr defaultColWidth="9.140625" defaultRowHeight="12.75" x14ac:dyDescent="0.2"/>
  <cols>
    <col min="1" max="1" width="3.42578125" style="3" customWidth="1"/>
    <col min="2" max="2" width="60.71093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6" x14ac:dyDescent="0.2">
      <c r="A1" s="160" t="s">
        <v>418</v>
      </c>
      <c r="E1" s="4"/>
      <c r="L1" s="4"/>
      <c r="M1" s="1"/>
    </row>
    <row r="2" spans="1:16" x14ac:dyDescent="0.2">
      <c r="A2" s="160" t="s">
        <v>419</v>
      </c>
      <c r="B2" s="67"/>
      <c r="C2" s="6"/>
      <c r="D2" s="6"/>
      <c r="E2" s="6"/>
      <c r="F2" s="6"/>
      <c r="H2" s="5"/>
      <c r="I2" s="5"/>
      <c r="J2" s="5"/>
      <c r="K2" s="5"/>
    </row>
    <row r="3" spans="1:16" x14ac:dyDescent="0.2">
      <c r="B3" s="67"/>
      <c r="C3" s="6"/>
      <c r="D3" s="5" t="s">
        <v>143</v>
      </c>
      <c r="E3" s="6"/>
      <c r="F3" s="6"/>
      <c r="H3" s="5"/>
      <c r="I3" s="5"/>
      <c r="J3" s="5"/>
      <c r="K3" s="5"/>
    </row>
    <row r="4" spans="1:16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6" x14ac:dyDescent="0.2">
      <c r="B5" s="66" t="s">
        <v>420</v>
      </c>
      <c r="E5" s="4"/>
      <c r="M5" s="1"/>
      <c r="N5" s="7" t="s">
        <v>8</v>
      </c>
      <c r="O5" s="8">
        <f>P63</f>
        <v>0</v>
      </c>
      <c r="P5" s="1" t="s">
        <v>86</v>
      </c>
    </row>
    <row r="6" spans="1:16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6" s="10" customFormat="1" ht="82.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6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6" s="11" customFormat="1" x14ac:dyDescent="0.2">
      <c r="A9" s="120"/>
      <c r="B9" s="129"/>
      <c r="C9" s="60"/>
      <c r="D9" s="60"/>
      <c r="E9" s="124"/>
      <c r="F9" s="133"/>
      <c r="G9" s="134"/>
      <c r="H9" s="133"/>
      <c r="I9" s="133"/>
      <c r="J9" s="133"/>
      <c r="K9" s="12"/>
      <c r="L9" s="12"/>
      <c r="M9" s="12"/>
      <c r="N9" s="12"/>
      <c r="O9" s="12"/>
      <c r="P9" s="12"/>
    </row>
    <row r="10" spans="1:16" s="11" customFormat="1" ht="15.75" x14ac:dyDescent="0.2">
      <c r="A10" s="120"/>
      <c r="B10" s="263"/>
      <c r="C10" s="264"/>
      <c r="D10" s="60"/>
      <c r="E10" s="124"/>
      <c r="F10" s="133"/>
      <c r="G10" s="134"/>
      <c r="H10" s="133"/>
      <c r="I10" s="133"/>
      <c r="J10" s="133"/>
      <c r="K10" s="12"/>
      <c r="L10" s="12"/>
      <c r="M10" s="12"/>
      <c r="N10" s="12"/>
      <c r="O10" s="12"/>
      <c r="P10" s="12"/>
    </row>
    <row r="11" spans="1:16" s="11" customFormat="1" x14ac:dyDescent="0.2">
      <c r="A11" s="120"/>
      <c r="B11" s="265"/>
      <c r="C11" s="266"/>
      <c r="D11" s="60"/>
      <c r="E11" s="273"/>
      <c r="F11" s="143"/>
      <c r="G11" s="62"/>
      <c r="H11" s="133"/>
      <c r="I11" s="143"/>
      <c r="J11" s="133"/>
      <c r="K11" s="12">
        <f>SUM(H11:J11)</f>
        <v>0</v>
      </c>
      <c r="L11" s="12">
        <f>ROUND(E11*F11,2)</f>
        <v>0</v>
      </c>
      <c r="M11" s="12">
        <f>ROUND(E11*H11,2)</f>
        <v>0</v>
      </c>
      <c r="N11" s="12">
        <f>ROUND(E11*I11,2)</f>
        <v>0</v>
      </c>
      <c r="O11" s="12">
        <f>ROUND(E11*J11,2)</f>
        <v>0</v>
      </c>
      <c r="P11" s="12">
        <f>ROUND(((M11+N11)+O11),2)</f>
        <v>0</v>
      </c>
    </row>
    <row r="12" spans="1:16" s="11" customFormat="1" x14ac:dyDescent="0.2">
      <c r="A12" s="120"/>
      <c r="B12" s="265"/>
      <c r="C12" s="266"/>
      <c r="D12" s="60"/>
      <c r="E12" s="273"/>
      <c r="F12" s="143"/>
      <c r="G12" s="62"/>
      <c r="H12" s="133"/>
      <c r="I12" s="133"/>
      <c r="J12" s="133"/>
      <c r="K12" s="12">
        <f t="shared" ref="K12:K57" si="0">SUM(H12:J12)</f>
        <v>0</v>
      </c>
      <c r="L12" s="12">
        <f t="shared" ref="L12:L57" si="1">ROUND(E12*F12,2)</f>
        <v>0</v>
      </c>
      <c r="M12" s="12">
        <f t="shared" ref="M12:M57" si="2">ROUND(E12*H12,2)</f>
        <v>0</v>
      </c>
      <c r="N12" s="12">
        <f t="shared" ref="N12:N57" si="3">ROUND(E12*I12,2)</f>
        <v>0</v>
      </c>
      <c r="O12" s="12">
        <f t="shared" ref="O12:O57" si="4">ROUND(E12*J12,2)</f>
        <v>0</v>
      </c>
      <c r="P12" s="12">
        <f t="shared" ref="P12:P57" si="5">ROUND(((M12+N12)+O12),2)</f>
        <v>0</v>
      </c>
    </row>
    <row r="13" spans="1:16" s="11" customFormat="1" x14ac:dyDescent="0.2">
      <c r="A13" s="120"/>
      <c r="B13" s="265"/>
      <c r="C13" s="266"/>
      <c r="D13" s="60"/>
      <c r="E13" s="273"/>
      <c r="F13" s="143"/>
      <c r="G13" s="62"/>
      <c r="H13" s="133"/>
      <c r="I13" s="133"/>
      <c r="J13" s="133"/>
      <c r="K13" s="12">
        <f t="shared" si="0"/>
        <v>0</v>
      </c>
      <c r="L13" s="12">
        <f t="shared" si="1"/>
        <v>0</v>
      </c>
      <c r="M13" s="12">
        <f t="shared" si="2"/>
        <v>0</v>
      </c>
      <c r="N13" s="12">
        <f t="shared" si="3"/>
        <v>0</v>
      </c>
      <c r="O13" s="12">
        <f t="shared" si="4"/>
        <v>0</v>
      </c>
      <c r="P13" s="12">
        <f t="shared" si="5"/>
        <v>0</v>
      </c>
    </row>
    <row r="14" spans="1:16" s="11" customFormat="1" x14ac:dyDescent="0.2">
      <c r="A14" s="120"/>
      <c r="B14" s="265"/>
      <c r="C14" s="239"/>
      <c r="D14" s="60"/>
      <c r="E14" s="273"/>
      <c r="F14" s="143"/>
      <c r="G14" s="62"/>
      <c r="H14" s="133"/>
      <c r="I14" s="133"/>
      <c r="J14" s="133"/>
      <c r="K14" s="12">
        <f t="shared" si="0"/>
        <v>0</v>
      </c>
      <c r="L14" s="12">
        <f t="shared" si="1"/>
        <v>0</v>
      </c>
      <c r="M14" s="12">
        <f t="shared" si="2"/>
        <v>0</v>
      </c>
      <c r="N14" s="12">
        <f t="shared" si="3"/>
        <v>0</v>
      </c>
      <c r="O14" s="12">
        <f t="shared" si="4"/>
        <v>0</v>
      </c>
      <c r="P14" s="12">
        <f t="shared" si="5"/>
        <v>0</v>
      </c>
    </row>
    <row r="15" spans="1:16" s="11" customFormat="1" x14ac:dyDescent="0.2">
      <c r="A15" s="120"/>
      <c r="B15" s="265"/>
      <c r="C15" s="239"/>
      <c r="D15" s="60"/>
      <c r="E15" s="273"/>
      <c r="F15" s="143"/>
      <c r="G15" s="62"/>
      <c r="H15" s="133"/>
      <c r="I15" s="133"/>
      <c r="J15" s="133"/>
      <c r="K15" s="12">
        <f t="shared" si="0"/>
        <v>0</v>
      </c>
      <c r="L15" s="12">
        <f t="shared" si="1"/>
        <v>0</v>
      </c>
      <c r="M15" s="12">
        <f t="shared" si="2"/>
        <v>0</v>
      </c>
      <c r="N15" s="12">
        <f t="shared" si="3"/>
        <v>0</v>
      </c>
      <c r="O15" s="12">
        <f t="shared" si="4"/>
        <v>0</v>
      </c>
      <c r="P15" s="12">
        <f t="shared" si="5"/>
        <v>0</v>
      </c>
    </row>
    <row r="16" spans="1:16" s="11" customFormat="1" x14ac:dyDescent="0.2">
      <c r="A16" s="120"/>
      <c r="B16" s="265"/>
      <c r="C16" s="239"/>
      <c r="D16" s="60"/>
      <c r="E16" s="273"/>
      <c r="F16" s="143"/>
      <c r="G16" s="62"/>
      <c r="H16" s="133"/>
      <c r="I16" s="133"/>
      <c r="J16" s="133"/>
      <c r="K16" s="12">
        <f t="shared" si="0"/>
        <v>0</v>
      </c>
      <c r="L16" s="12">
        <f t="shared" si="1"/>
        <v>0</v>
      </c>
      <c r="M16" s="12">
        <f t="shared" si="2"/>
        <v>0</v>
      </c>
      <c r="N16" s="12">
        <f t="shared" si="3"/>
        <v>0</v>
      </c>
      <c r="O16" s="12">
        <f t="shared" si="4"/>
        <v>0</v>
      </c>
      <c r="P16" s="12">
        <f t="shared" si="5"/>
        <v>0</v>
      </c>
    </row>
    <row r="17" spans="1:16" s="11" customFormat="1" x14ac:dyDescent="0.2">
      <c r="A17" s="120"/>
      <c r="B17" s="265"/>
      <c r="C17" s="239"/>
      <c r="D17" s="60"/>
      <c r="E17" s="273"/>
      <c r="F17" s="143"/>
      <c r="G17" s="62"/>
      <c r="H17" s="133"/>
      <c r="I17" s="133"/>
      <c r="J17" s="133"/>
      <c r="K17" s="12">
        <f t="shared" si="0"/>
        <v>0</v>
      </c>
      <c r="L17" s="12">
        <f t="shared" si="1"/>
        <v>0</v>
      </c>
      <c r="M17" s="12">
        <f t="shared" si="2"/>
        <v>0</v>
      </c>
      <c r="N17" s="12">
        <f t="shared" si="3"/>
        <v>0</v>
      </c>
      <c r="O17" s="12">
        <f t="shared" si="4"/>
        <v>0</v>
      </c>
      <c r="P17" s="12">
        <f t="shared" si="5"/>
        <v>0</v>
      </c>
    </row>
    <row r="18" spans="1:16" s="11" customFormat="1" x14ac:dyDescent="0.2">
      <c r="A18" s="120"/>
      <c r="B18" s="265"/>
      <c r="C18" s="239"/>
      <c r="D18" s="60"/>
      <c r="E18" s="273"/>
      <c r="F18" s="143"/>
      <c r="G18" s="62"/>
      <c r="H18" s="133"/>
      <c r="I18" s="133"/>
      <c r="J18" s="133"/>
      <c r="K18" s="12">
        <f t="shared" si="0"/>
        <v>0</v>
      </c>
      <c r="L18" s="12">
        <f t="shared" si="1"/>
        <v>0</v>
      </c>
      <c r="M18" s="12">
        <f t="shared" si="2"/>
        <v>0</v>
      </c>
      <c r="N18" s="12">
        <f t="shared" si="3"/>
        <v>0</v>
      </c>
      <c r="O18" s="12">
        <f t="shared" si="4"/>
        <v>0</v>
      </c>
      <c r="P18" s="12">
        <f t="shared" si="5"/>
        <v>0</v>
      </c>
    </row>
    <row r="19" spans="1:16" s="11" customFormat="1" ht="15.75" x14ac:dyDescent="0.2">
      <c r="A19" s="120"/>
      <c r="B19" s="267"/>
      <c r="C19" s="267"/>
      <c r="D19" s="60"/>
      <c r="E19" s="267"/>
      <c r="F19" s="143"/>
      <c r="G19" s="62"/>
      <c r="H19" s="133"/>
      <c r="I19" s="133"/>
      <c r="J19" s="133"/>
      <c r="K19" s="12">
        <f t="shared" si="0"/>
        <v>0</v>
      </c>
      <c r="L19" s="12">
        <f t="shared" si="1"/>
        <v>0</v>
      </c>
      <c r="M19" s="12">
        <f t="shared" si="2"/>
        <v>0</v>
      </c>
      <c r="N19" s="12">
        <f t="shared" si="3"/>
        <v>0</v>
      </c>
      <c r="O19" s="12">
        <f t="shared" si="4"/>
        <v>0</v>
      </c>
      <c r="P19" s="12">
        <f t="shared" si="5"/>
        <v>0</v>
      </c>
    </row>
    <row r="20" spans="1:16" s="11" customFormat="1" x14ac:dyDescent="0.2">
      <c r="A20" s="120"/>
      <c r="B20" s="268"/>
      <c r="C20" s="268"/>
      <c r="D20" s="60"/>
      <c r="E20" s="268"/>
      <c r="F20" s="143"/>
      <c r="G20" s="62"/>
      <c r="H20" s="133"/>
      <c r="I20" s="133"/>
      <c r="J20" s="133"/>
      <c r="K20" s="12">
        <f t="shared" si="0"/>
        <v>0</v>
      </c>
      <c r="L20" s="12">
        <f t="shared" si="1"/>
        <v>0</v>
      </c>
      <c r="M20" s="12">
        <f t="shared" si="2"/>
        <v>0</v>
      </c>
      <c r="N20" s="12">
        <f t="shared" si="3"/>
        <v>0</v>
      </c>
      <c r="O20" s="12">
        <f t="shared" si="4"/>
        <v>0</v>
      </c>
      <c r="P20" s="12">
        <f t="shared" si="5"/>
        <v>0</v>
      </c>
    </row>
    <row r="21" spans="1:16" s="11" customFormat="1" x14ac:dyDescent="0.2">
      <c r="A21" s="120"/>
      <c r="B21" s="265"/>
      <c r="C21" s="239"/>
      <c r="D21" s="60"/>
      <c r="E21" s="273"/>
      <c r="F21" s="143"/>
      <c r="G21" s="62"/>
      <c r="H21" s="133"/>
      <c r="I21" s="133"/>
      <c r="J21" s="133"/>
      <c r="K21" s="12">
        <f t="shared" si="0"/>
        <v>0</v>
      </c>
      <c r="L21" s="12">
        <f t="shared" si="1"/>
        <v>0</v>
      </c>
      <c r="M21" s="12">
        <f t="shared" si="2"/>
        <v>0</v>
      </c>
      <c r="N21" s="12">
        <f t="shared" si="3"/>
        <v>0</v>
      </c>
      <c r="O21" s="12">
        <f t="shared" si="4"/>
        <v>0</v>
      </c>
      <c r="P21" s="12">
        <f t="shared" si="5"/>
        <v>0</v>
      </c>
    </row>
    <row r="22" spans="1:16" s="11" customFormat="1" x14ac:dyDescent="0.2">
      <c r="A22" s="120"/>
      <c r="B22" s="265"/>
      <c r="C22" s="239"/>
      <c r="D22" s="60"/>
      <c r="E22" s="273"/>
      <c r="F22" s="143"/>
      <c r="G22" s="62"/>
      <c r="H22" s="133"/>
      <c r="I22" s="133"/>
      <c r="J22" s="133"/>
      <c r="K22" s="12">
        <f t="shared" si="0"/>
        <v>0</v>
      </c>
      <c r="L22" s="12">
        <f t="shared" si="1"/>
        <v>0</v>
      </c>
      <c r="M22" s="12">
        <f t="shared" si="2"/>
        <v>0</v>
      </c>
      <c r="N22" s="12">
        <f t="shared" si="3"/>
        <v>0</v>
      </c>
      <c r="O22" s="12">
        <f t="shared" si="4"/>
        <v>0</v>
      </c>
      <c r="P22" s="12">
        <f t="shared" si="5"/>
        <v>0</v>
      </c>
    </row>
    <row r="23" spans="1:16" s="11" customFormat="1" x14ac:dyDescent="0.2">
      <c r="A23" s="120"/>
      <c r="B23" s="268"/>
      <c r="C23" s="268"/>
      <c r="D23" s="60"/>
      <c r="E23" s="268"/>
      <c r="F23" s="143"/>
      <c r="G23" s="62"/>
      <c r="H23" s="133"/>
      <c r="I23" s="133"/>
      <c r="J23" s="133"/>
      <c r="K23" s="12">
        <f t="shared" si="0"/>
        <v>0</v>
      </c>
      <c r="L23" s="12">
        <f t="shared" si="1"/>
        <v>0</v>
      </c>
      <c r="M23" s="12">
        <f t="shared" si="2"/>
        <v>0</v>
      </c>
      <c r="N23" s="12">
        <f t="shared" si="3"/>
        <v>0</v>
      </c>
      <c r="O23" s="12">
        <f t="shared" si="4"/>
        <v>0</v>
      </c>
      <c r="P23" s="12">
        <f t="shared" si="5"/>
        <v>0</v>
      </c>
    </row>
    <row r="24" spans="1:16" s="11" customFormat="1" x14ac:dyDescent="0.2">
      <c r="A24" s="120"/>
      <c r="B24" s="265"/>
      <c r="C24" s="269"/>
      <c r="D24" s="60"/>
      <c r="E24" s="273"/>
      <c r="F24" s="143"/>
      <c r="G24" s="62"/>
      <c r="H24" s="133"/>
      <c r="I24" s="133"/>
      <c r="J24" s="133"/>
      <c r="K24" s="12">
        <f t="shared" si="0"/>
        <v>0</v>
      </c>
      <c r="L24" s="12">
        <f t="shared" si="1"/>
        <v>0</v>
      </c>
      <c r="M24" s="12">
        <f t="shared" si="2"/>
        <v>0</v>
      </c>
      <c r="N24" s="12">
        <f t="shared" si="3"/>
        <v>0</v>
      </c>
      <c r="O24" s="12">
        <f t="shared" si="4"/>
        <v>0</v>
      </c>
      <c r="P24" s="12">
        <f t="shared" si="5"/>
        <v>0</v>
      </c>
    </row>
    <row r="25" spans="1:16" s="11" customFormat="1" x14ac:dyDescent="0.2">
      <c r="A25" s="120"/>
      <c r="B25" s="265"/>
      <c r="C25" s="269"/>
      <c r="D25" s="60"/>
      <c r="E25" s="273"/>
      <c r="F25" s="143"/>
      <c r="G25" s="62"/>
      <c r="H25" s="133"/>
      <c r="I25" s="133"/>
      <c r="J25" s="133"/>
      <c r="K25" s="12">
        <f t="shared" si="0"/>
        <v>0</v>
      </c>
      <c r="L25" s="12">
        <f t="shared" si="1"/>
        <v>0</v>
      </c>
      <c r="M25" s="12">
        <f t="shared" si="2"/>
        <v>0</v>
      </c>
      <c r="N25" s="12">
        <f t="shared" si="3"/>
        <v>0</v>
      </c>
      <c r="O25" s="12">
        <f t="shared" si="4"/>
        <v>0</v>
      </c>
      <c r="P25" s="12">
        <f t="shared" si="5"/>
        <v>0</v>
      </c>
    </row>
    <row r="26" spans="1:16" s="11" customFormat="1" x14ac:dyDescent="0.2">
      <c r="A26" s="120"/>
      <c r="B26" s="265"/>
      <c r="C26" s="269"/>
      <c r="D26" s="60"/>
      <c r="E26" s="273"/>
      <c r="F26" s="143"/>
      <c r="G26" s="62"/>
      <c r="H26" s="133"/>
      <c r="I26" s="133"/>
      <c r="J26" s="133"/>
      <c r="K26" s="12">
        <f t="shared" si="0"/>
        <v>0</v>
      </c>
      <c r="L26" s="12">
        <f t="shared" si="1"/>
        <v>0</v>
      </c>
      <c r="M26" s="12">
        <f t="shared" si="2"/>
        <v>0</v>
      </c>
      <c r="N26" s="12">
        <f t="shared" si="3"/>
        <v>0</v>
      </c>
      <c r="O26" s="12">
        <f t="shared" si="4"/>
        <v>0</v>
      </c>
      <c r="P26" s="12">
        <f t="shared" si="5"/>
        <v>0</v>
      </c>
    </row>
    <row r="27" spans="1:16" s="11" customFormat="1" x14ac:dyDescent="0.2">
      <c r="A27" s="120"/>
      <c r="B27" s="265"/>
      <c r="C27" s="269"/>
      <c r="D27" s="60"/>
      <c r="E27" s="273"/>
      <c r="F27" s="143"/>
      <c r="G27" s="62"/>
      <c r="H27" s="133"/>
      <c r="I27" s="133"/>
      <c r="J27" s="133"/>
      <c r="K27" s="12">
        <f t="shared" si="0"/>
        <v>0</v>
      </c>
      <c r="L27" s="12">
        <f t="shared" si="1"/>
        <v>0</v>
      </c>
      <c r="M27" s="12">
        <f t="shared" si="2"/>
        <v>0</v>
      </c>
      <c r="N27" s="12">
        <f t="shared" si="3"/>
        <v>0</v>
      </c>
      <c r="O27" s="12">
        <f t="shared" si="4"/>
        <v>0</v>
      </c>
      <c r="P27" s="12">
        <f t="shared" si="5"/>
        <v>0</v>
      </c>
    </row>
    <row r="28" spans="1:16" s="11" customFormat="1" x14ac:dyDescent="0.2">
      <c r="A28" s="120"/>
      <c r="B28" s="270"/>
      <c r="C28" s="268"/>
      <c r="D28" s="60"/>
      <c r="E28" s="268"/>
      <c r="F28" s="143"/>
      <c r="G28" s="62"/>
      <c r="H28" s="133"/>
      <c r="I28" s="133"/>
      <c r="J28" s="133"/>
      <c r="K28" s="12">
        <f t="shared" si="0"/>
        <v>0</v>
      </c>
      <c r="L28" s="12">
        <f t="shared" si="1"/>
        <v>0</v>
      </c>
      <c r="M28" s="12">
        <f t="shared" si="2"/>
        <v>0</v>
      </c>
      <c r="N28" s="12">
        <f t="shared" si="3"/>
        <v>0</v>
      </c>
      <c r="O28" s="12">
        <f t="shared" si="4"/>
        <v>0</v>
      </c>
      <c r="P28" s="12">
        <f t="shared" si="5"/>
        <v>0</v>
      </c>
    </row>
    <row r="29" spans="1:16" s="11" customFormat="1" x14ac:dyDescent="0.2">
      <c r="A29" s="120"/>
      <c r="B29" s="265"/>
      <c r="C29" s="239"/>
      <c r="D29" s="60"/>
      <c r="E29" s="273"/>
      <c r="F29" s="143"/>
      <c r="G29" s="62"/>
      <c r="H29" s="133"/>
      <c r="I29" s="133"/>
      <c r="J29" s="133"/>
      <c r="K29" s="12">
        <f t="shared" si="0"/>
        <v>0</v>
      </c>
      <c r="L29" s="12">
        <f t="shared" si="1"/>
        <v>0</v>
      </c>
      <c r="M29" s="12">
        <f t="shared" si="2"/>
        <v>0</v>
      </c>
      <c r="N29" s="12">
        <f t="shared" si="3"/>
        <v>0</v>
      </c>
      <c r="O29" s="12">
        <f t="shared" si="4"/>
        <v>0</v>
      </c>
      <c r="P29" s="12">
        <f t="shared" si="5"/>
        <v>0</v>
      </c>
    </row>
    <row r="30" spans="1:16" s="11" customFormat="1" x14ac:dyDescent="0.2">
      <c r="A30" s="120"/>
      <c r="B30" s="265"/>
      <c r="C30" s="239"/>
      <c r="D30" s="60"/>
      <c r="E30" s="273"/>
      <c r="F30" s="143"/>
      <c r="G30" s="62"/>
      <c r="H30" s="133"/>
      <c r="I30" s="133"/>
      <c r="J30" s="133"/>
      <c r="K30" s="12">
        <f t="shared" si="0"/>
        <v>0</v>
      </c>
      <c r="L30" s="12">
        <f t="shared" si="1"/>
        <v>0</v>
      </c>
      <c r="M30" s="12">
        <f t="shared" si="2"/>
        <v>0</v>
      </c>
      <c r="N30" s="12">
        <f t="shared" si="3"/>
        <v>0</v>
      </c>
      <c r="O30" s="12">
        <f t="shared" si="4"/>
        <v>0</v>
      </c>
      <c r="P30" s="12">
        <f t="shared" si="5"/>
        <v>0</v>
      </c>
    </row>
    <row r="31" spans="1:16" s="11" customFormat="1" x14ac:dyDescent="0.2">
      <c r="A31" s="120"/>
      <c r="B31" s="265"/>
      <c r="C31" s="239"/>
      <c r="D31" s="60"/>
      <c r="E31" s="273"/>
      <c r="F31" s="143"/>
      <c r="G31" s="62"/>
      <c r="H31" s="133"/>
      <c r="I31" s="133"/>
      <c r="J31" s="133"/>
      <c r="K31" s="12">
        <f t="shared" si="0"/>
        <v>0</v>
      </c>
      <c r="L31" s="12">
        <f t="shared" si="1"/>
        <v>0</v>
      </c>
      <c r="M31" s="12">
        <f t="shared" si="2"/>
        <v>0</v>
      </c>
      <c r="N31" s="12">
        <f t="shared" si="3"/>
        <v>0</v>
      </c>
      <c r="O31" s="12">
        <f t="shared" si="4"/>
        <v>0</v>
      </c>
      <c r="P31" s="12">
        <f t="shared" si="5"/>
        <v>0</v>
      </c>
    </row>
    <row r="32" spans="1:16" s="11" customFormat="1" x14ac:dyDescent="0.2">
      <c r="A32" s="120"/>
      <c r="B32" s="265"/>
      <c r="C32" s="239"/>
      <c r="D32" s="60"/>
      <c r="E32" s="273"/>
      <c r="F32" s="143"/>
      <c r="G32" s="62"/>
      <c r="H32" s="133"/>
      <c r="I32" s="133"/>
      <c r="J32" s="133"/>
      <c r="K32" s="12">
        <f t="shared" si="0"/>
        <v>0</v>
      </c>
      <c r="L32" s="12">
        <f t="shared" si="1"/>
        <v>0</v>
      </c>
      <c r="M32" s="12">
        <f t="shared" si="2"/>
        <v>0</v>
      </c>
      <c r="N32" s="12">
        <f t="shared" si="3"/>
        <v>0</v>
      </c>
      <c r="O32" s="12">
        <f t="shared" si="4"/>
        <v>0</v>
      </c>
      <c r="P32" s="12">
        <f t="shared" si="5"/>
        <v>0</v>
      </c>
    </row>
    <row r="33" spans="1:16" s="11" customFormat="1" x14ac:dyDescent="0.2">
      <c r="A33" s="120"/>
      <c r="B33" s="265"/>
      <c r="C33" s="239"/>
      <c r="D33" s="60"/>
      <c r="E33" s="273"/>
      <c r="F33" s="143"/>
      <c r="G33" s="62"/>
      <c r="H33" s="133"/>
      <c r="I33" s="133"/>
      <c r="J33" s="133"/>
      <c r="K33" s="12">
        <f t="shared" si="0"/>
        <v>0</v>
      </c>
      <c r="L33" s="12">
        <f t="shared" si="1"/>
        <v>0</v>
      </c>
      <c r="M33" s="12">
        <f t="shared" si="2"/>
        <v>0</v>
      </c>
      <c r="N33" s="12">
        <f t="shared" si="3"/>
        <v>0</v>
      </c>
      <c r="O33" s="12">
        <f t="shared" si="4"/>
        <v>0</v>
      </c>
      <c r="P33" s="12">
        <f t="shared" si="5"/>
        <v>0</v>
      </c>
    </row>
    <row r="34" spans="1:16" s="11" customFormat="1" x14ac:dyDescent="0.2">
      <c r="A34" s="120"/>
      <c r="B34" s="265"/>
      <c r="C34" s="239"/>
      <c r="D34" s="60"/>
      <c r="E34" s="273"/>
      <c r="F34" s="143"/>
      <c r="G34" s="62"/>
      <c r="H34" s="133"/>
      <c r="I34" s="133"/>
      <c r="J34" s="133"/>
      <c r="K34" s="12">
        <f t="shared" si="0"/>
        <v>0</v>
      </c>
      <c r="L34" s="12">
        <f t="shared" si="1"/>
        <v>0</v>
      </c>
      <c r="M34" s="12">
        <f t="shared" si="2"/>
        <v>0</v>
      </c>
      <c r="N34" s="12">
        <f t="shared" si="3"/>
        <v>0</v>
      </c>
      <c r="O34" s="12">
        <f t="shared" si="4"/>
        <v>0</v>
      </c>
      <c r="P34" s="12">
        <f t="shared" si="5"/>
        <v>0</v>
      </c>
    </row>
    <row r="35" spans="1:16" s="11" customFormat="1" x14ac:dyDescent="0.2">
      <c r="A35" s="120"/>
      <c r="B35" s="270"/>
      <c r="C35" s="268"/>
      <c r="D35" s="60"/>
      <c r="E35" s="268"/>
      <c r="F35" s="143"/>
      <c r="G35" s="62"/>
      <c r="H35" s="133"/>
      <c r="I35" s="133"/>
      <c r="J35" s="133"/>
      <c r="K35" s="12">
        <f t="shared" si="0"/>
        <v>0</v>
      </c>
      <c r="L35" s="12">
        <f t="shared" si="1"/>
        <v>0</v>
      </c>
      <c r="M35" s="12">
        <f t="shared" si="2"/>
        <v>0</v>
      </c>
      <c r="N35" s="12">
        <f t="shared" si="3"/>
        <v>0</v>
      </c>
      <c r="O35" s="12">
        <f t="shared" si="4"/>
        <v>0</v>
      </c>
      <c r="P35" s="12">
        <f t="shared" si="5"/>
        <v>0</v>
      </c>
    </row>
    <row r="36" spans="1:16" s="11" customFormat="1" x14ac:dyDescent="0.2">
      <c r="A36" s="120"/>
      <c r="B36" s="265"/>
      <c r="C36" s="239"/>
      <c r="D36" s="60"/>
      <c r="E36" s="273"/>
      <c r="F36" s="143"/>
      <c r="G36" s="62"/>
      <c r="H36" s="133"/>
      <c r="I36" s="133"/>
      <c r="J36" s="133"/>
      <c r="K36" s="12">
        <f t="shared" si="0"/>
        <v>0</v>
      </c>
      <c r="L36" s="12">
        <f t="shared" si="1"/>
        <v>0</v>
      </c>
      <c r="M36" s="12">
        <f t="shared" si="2"/>
        <v>0</v>
      </c>
      <c r="N36" s="12">
        <f t="shared" si="3"/>
        <v>0</v>
      </c>
      <c r="O36" s="12">
        <f t="shared" si="4"/>
        <v>0</v>
      </c>
      <c r="P36" s="12">
        <f t="shared" si="5"/>
        <v>0</v>
      </c>
    </row>
    <row r="37" spans="1:16" s="11" customFormat="1" x14ac:dyDescent="0.2">
      <c r="A37" s="120"/>
      <c r="B37" s="268"/>
      <c r="C37" s="268"/>
      <c r="D37" s="60"/>
      <c r="E37" s="268"/>
      <c r="F37" s="143"/>
      <c r="G37" s="62"/>
      <c r="H37" s="133"/>
      <c r="I37" s="133"/>
      <c r="J37" s="133"/>
      <c r="K37" s="12">
        <f t="shared" si="0"/>
        <v>0</v>
      </c>
      <c r="L37" s="12">
        <f t="shared" si="1"/>
        <v>0</v>
      </c>
      <c r="M37" s="12">
        <f t="shared" si="2"/>
        <v>0</v>
      </c>
      <c r="N37" s="12">
        <f t="shared" si="3"/>
        <v>0</v>
      </c>
      <c r="O37" s="12">
        <f t="shared" si="4"/>
        <v>0</v>
      </c>
      <c r="P37" s="12">
        <f t="shared" si="5"/>
        <v>0</v>
      </c>
    </row>
    <row r="38" spans="1:16" s="11" customFormat="1" x14ac:dyDescent="0.2">
      <c r="A38" s="120"/>
      <c r="B38" s="265"/>
      <c r="C38" s="239"/>
      <c r="D38" s="60"/>
      <c r="E38" s="273"/>
      <c r="F38" s="143"/>
      <c r="G38" s="62"/>
      <c r="H38" s="133"/>
      <c r="I38" s="133"/>
      <c r="J38" s="133"/>
      <c r="K38" s="12">
        <f t="shared" si="0"/>
        <v>0</v>
      </c>
      <c r="L38" s="12">
        <f t="shared" si="1"/>
        <v>0</v>
      </c>
      <c r="M38" s="12">
        <f t="shared" si="2"/>
        <v>0</v>
      </c>
      <c r="N38" s="12">
        <f t="shared" si="3"/>
        <v>0</v>
      </c>
      <c r="O38" s="12">
        <f t="shared" si="4"/>
        <v>0</v>
      </c>
      <c r="P38" s="12">
        <f t="shared" si="5"/>
        <v>0</v>
      </c>
    </row>
    <row r="39" spans="1:16" s="11" customFormat="1" x14ac:dyDescent="0.2">
      <c r="A39" s="120"/>
      <c r="B39" s="265"/>
      <c r="C39" s="239"/>
      <c r="D39" s="60"/>
      <c r="E39" s="273"/>
      <c r="F39" s="143"/>
      <c r="G39" s="62"/>
      <c r="H39" s="133"/>
      <c r="I39" s="133"/>
      <c r="J39" s="133"/>
      <c r="K39" s="12">
        <f t="shared" si="0"/>
        <v>0</v>
      </c>
      <c r="L39" s="12">
        <f t="shared" si="1"/>
        <v>0</v>
      </c>
      <c r="M39" s="12">
        <f t="shared" si="2"/>
        <v>0</v>
      </c>
      <c r="N39" s="12">
        <f t="shared" si="3"/>
        <v>0</v>
      </c>
      <c r="O39" s="12">
        <f t="shared" si="4"/>
        <v>0</v>
      </c>
      <c r="P39" s="12">
        <f t="shared" si="5"/>
        <v>0</v>
      </c>
    </row>
    <row r="40" spans="1:16" s="11" customFormat="1" x14ac:dyDescent="0.2">
      <c r="A40" s="120"/>
      <c r="B40" s="265"/>
      <c r="C40" s="239"/>
      <c r="D40" s="60"/>
      <c r="E40" s="273"/>
      <c r="F40" s="143"/>
      <c r="G40" s="62"/>
      <c r="H40" s="133"/>
      <c r="I40" s="133"/>
      <c r="J40" s="133"/>
      <c r="K40" s="12">
        <f t="shared" si="0"/>
        <v>0</v>
      </c>
      <c r="L40" s="12">
        <f t="shared" si="1"/>
        <v>0</v>
      </c>
      <c r="M40" s="12">
        <f t="shared" si="2"/>
        <v>0</v>
      </c>
      <c r="N40" s="12">
        <f t="shared" si="3"/>
        <v>0</v>
      </c>
      <c r="O40" s="12">
        <f t="shared" si="4"/>
        <v>0</v>
      </c>
      <c r="P40" s="12">
        <f t="shared" si="5"/>
        <v>0</v>
      </c>
    </row>
    <row r="41" spans="1:16" s="11" customFormat="1" ht="15.75" x14ac:dyDescent="0.25">
      <c r="A41" s="120"/>
      <c r="B41" s="271"/>
      <c r="C41" s="271"/>
      <c r="D41" s="60"/>
      <c r="E41" s="271"/>
      <c r="F41" s="143"/>
      <c r="G41" s="62"/>
      <c r="H41" s="133"/>
      <c r="I41" s="133"/>
      <c r="J41" s="133"/>
      <c r="K41" s="12">
        <f t="shared" si="0"/>
        <v>0</v>
      </c>
      <c r="L41" s="12">
        <f t="shared" si="1"/>
        <v>0</v>
      </c>
      <c r="M41" s="12">
        <f t="shared" si="2"/>
        <v>0</v>
      </c>
      <c r="N41" s="12">
        <f t="shared" si="3"/>
        <v>0</v>
      </c>
      <c r="O41" s="12">
        <f t="shared" si="4"/>
        <v>0</v>
      </c>
      <c r="P41" s="12">
        <f t="shared" si="5"/>
        <v>0</v>
      </c>
    </row>
    <row r="42" spans="1:16" s="11" customFormat="1" x14ac:dyDescent="0.2">
      <c r="A42" s="120"/>
      <c r="B42" s="238"/>
      <c r="C42" s="239"/>
      <c r="D42" s="60"/>
      <c r="E42" s="273"/>
      <c r="F42" s="143"/>
      <c r="G42" s="62"/>
      <c r="H42" s="133"/>
      <c r="I42" s="133"/>
      <c r="J42" s="133"/>
      <c r="K42" s="12">
        <f t="shared" si="0"/>
        <v>0</v>
      </c>
      <c r="L42" s="12">
        <f t="shared" si="1"/>
        <v>0</v>
      </c>
      <c r="M42" s="12">
        <f t="shared" si="2"/>
        <v>0</v>
      </c>
      <c r="N42" s="12">
        <f t="shared" si="3"/>
        <v>0</v>
      </c>
      <c r="O42" s="12">
        <f t="shared" si="4"/>
        <v>0</v>
      </c>
      <c r="P42" s="12">
        <f t="shared" si="5"/>
        <v>0</v>
      </c>
    </row>
    <row r="43" spans="1:16" s="11" customFormat="1" x14ac:dyDescent="0.2">
      <c r="A43" s="120"/>
      <c r="B43" s="238"/>
      <c r="C43" s="239"/>
      <c r="D43" s="60"/>
      <c r="E43" s="273"/>
      <c r="F43" s="143"/>
      <c r="G43" s="62"/>
      <c r="H43" s="133"/>
      <c r="I43" s="133"/>
      <c r="J43" s="133"/>
      <c r="K43" s="12">
        <f t="shared" si="0"/>
        <v>0</v>
      </c>
      <c r="L43" s="12">
        <f t="shared" si="1"/>
        <v>0</v>
      </c>
      <c r="M43" s="12">
        <f t="shared" si="2"/>
        <v>0</v>
      </c>
      <c r="N43" s="12">
        <f t="shared" si="3"/>
        <v>0</v>
      </c>
      <c r="O43" s="12">
        <f t="shared" si="4"/>
        <v>0</v>
      </c>
      <c r="P43" s="12">
        <f t="shared" si="5"/>
        <v>0</v>
      </c>
    </row>
    <row r="44" spans="1:16" s="11" customFormat="1" x14ac:dyDescent="0.2">
      <c r="A44" s="120"/>
      <c r="B44" s="238"/>
      <c r="C44" s="239"/>
      <c r="D44" s="60"/>
      <c r="E44" s="273"/>
      <c r="F44" s="143"/>
      <c r="G44" s="62"/>
      <c r="H44" s="133"/>
      <c r="I44" s="133"/>
      <c r="J44" s="133"/>
      <c r="K44" s="12">
        <f t="shared" si="0"/>
        <v>0</v>
      </c>
      <c r="L44" s="12">
        <f t="shared" si="1"/>
        <v>0</v>
      </c>
      <c r="M44" s="12">
        <f t="shared" si="2"/>
        <v>0</v>
      </c>
      <c r="N44" s="12">
        <f t="shared" si="3"/>
        <v>0</v>
      </c>
      <c r="O44" s="12">
        <f t="shared" si="4"/>
        <v>0</v>
      </c>
      <c r="P44" s="12">
        <f t="shared" si="5"/>
        <v>0</v>
      </c>
    </row>
    <row r="45" spans="1:16" s="11" customFormat="1" x14ac:dyDescent="0.2">
      <c r="A45" s="120"/>
      <c r="B45" s="238"/>
      <c r="C45" s="239"/>
      <c r="D45" s="60"/>
      <c r="E45" s="273"/>
      <c r="F45" s="143"/>
      <c r="G45" s="62"/>
      <c r="H45" s="133"/>
      <c r="I45" s="133"/>
      <c r="J45" s="133"/>
      <c r="K45" s="12">
        <f t="shared" si="0"/>
        <v>0</v>
      </c>
      <c r="L45" s="12">
        <f t="shared" si="1"/>
        <v>0</v>
      </c>
      <c r="M45" s="12">
        <f t="shared" si="2"/>
        <v>0</v>
      </c>
      <c r="N45" s="12">
        <f t="shared" si="3"/>
        <v>0</v>
      </c>
      <c r="O45" s="12">
        <f t="shared" si="4"/>
        <v>0</v>
      </c>
      <c r="P45" s="12">
        <f t="shared" si="5"/>
        <v>0</v>
      </c>
    </row>
    <row r="46" spans="1:16" s="11" customFormat="1" x14ac:dyDescent="0.2">
      <c r="A46" s="120"/>
      <c r="B46" s="238"/>
      <c r="C46" s="239"/>
      <c r="D46" s="60"/>
      <c r="E46" s="273"/>
      <c r="F46" s="143"/>
      <c r="G46" s="62"/>
      <c r="H46" s="133"/>
      <c r="I46" s="133"/>
      <c r="J46" s="133"/>
      <c r="K46" s="12">
        <f t="shared" si="0"/>
        <v>0</v>
      </c>
      <c r="L46" s="12">
        <f t="shared" si="1"/>
        <v>0</v>
      </c>
      <c r="M46" s="12">
        <f t="shared" si="2"/>
        <v>0</v>
      </c>
      <c r="N46" s="12">
        <f t="shared" si="3"/>
        <v>0</v>
      </c>
      <c r="O46" s="12">
        <f t="shared" si="4"/>
        <v>0</v>
      </c>
      <c r="P46" s="12">
        <f t="shared" si="5"/>
        <v>0</v>
      </c>
    </row>
    <row r="47" spans="1:16" s="11" customFormat="1" x14ac:dyDescent="0.2">
      <c r="A47" s="120"/>
      <c r="B47" s="238"/>
      <c r="C47" s="239"/>
      <c r="D47" s="60"/>
      <c r="E47" s="273"/>
      <c r="F47" s="143"/>
      <c r="G47" s="62"/>
      <c r="H47" s="133"/>
      <c r="I47" s="133"/>
      <c r="J47" s="133"/>
      <c r="K47" s="12">
        <f t="shared" si="0"/>
        <v>0</v>
      </c>
      <c r="L47" s="12">
        <f t="shared" si="1"/>
        <v>0</v>
      </c>
      <c r="M47" s="12">
        <f t="shared" si="2"/>
        <v>0</v>
      </c>
      <c r="N47" s="12">
        <f t="shared" si="3"/>
        <v>0</v>
      </c>
      <c r="O47" s="12">
        <f t="shared" si="4"/>
        <v>0</v>
      </c>
      <c r="P47" s="12">
        <f t="shared" si="5"/>
        <v>0</v>
      </c>
    </row>
    <row r="48" spans="1:16" s="11" customFormat="1" x14ac:dyDescent="0.2">
      <c r="A48" s="120"/>
      <c r="B48" s="238"/>
      <c r="C48" s="239"/>
      <c r="D48" s="60"/>
      <c r="E48" s="273"/>
      <c r="F48" s="143"/>
      <c r="G48" s="62"/>
      <c r="H48" s="133"/>
      <c r="I48" s="133"/>
      <c r="J48" s="133"/>
      <c r="K48" s="12">
        <f t="shared" si="0"/>
        <v>0</v>
      </c>
      <c r="L48" s="12">
        <f t="shared" si="1"/>
        <v>0</v>
      </c>
      <c r="M48" s="12">
        <f t="shared" si="2"/>
        <v>0</v>
      </c>
      <c r="N48" s="12">
        <f t="shared" si="3"/>
        <v>0</v>
      </c>
      <c r="O48" s="12">
        <f t="shared" si="4"/>
        <v>0</v>
      </c>
      <c r="P48" s="12">
        <f t="shared" si="5"/>
        <v>0</v>
      </c>
    </row>
    <row r="49" spans="1:19" s="11" customFormat="1" x14ac:dyDescent="0.2">
      <c r="A49" s="120"/>
      <c r="B49" s="238"/>
      <c r="C49" s="239"/>
      <c r="D49" s="60"/>
      <c r="E49" s="273"/>
      <c r="F49" s="143"/>
      <c r="G49" s="62"/>
      <c r="H49" s="133"/>
      <c r="I49" s="133"/>
      <c r="J49" s="133"/>
      <c r="K49" s="12">
        <f t="shared" si="0"/>
        <v>0</v>
      </c>
      <c r="L49" s="12">
        <f t="shared" si="1"/>
        <v>0</v>
      </c>
      <c r="M49" s="12">
        <f t="shared" si="2"/>
        <v>0</v>
      </c>
      <c r="N49" s="12">
        <f t="shared" si="3"/>
        <v>0</v>
      </c>
      <c r="O49" s="12">
        <f t="shared" si="4"/>
        <v>0</v>
      </c>
      <c r="P49" s="12">
        <f t="shared" si="5"/>
        <v>0</v>
      </c>
    </row>
    <row r="50" spans="1:19" s="11" customFormat="1" x14ac:dyDescent="0.2">
      <c r="A50" s="120"/>
      <c r="B50" s="272"/>
      <c r="C50" s="239"/>
      <c r="D50" s="60"/>
      <c r="E50" s="273"/>
      <c r="F50" s="143"/>
      <c r="G50" s="62"/>
      <c r="H50" s="133"/>
      <c r="I50" s="133"/>
      <c r="J50" s="133"/>
      <c r="K50" s="12">
        <f t="shared" si="0"/>
        <v>0</v>
      </c>
      <c r="L50" s="12">
        <f t="shared" si="1"/>
        <v>0</v>
      </c>
      <c r="M50" s="12">
        <f t="shared" si="2"/>
        <v>0</v>
      </c>
      <c r="N50" s="12">
        <f t="shared" si="3"/>
        <v>0</v>
      </c>
      <c r="O50" s="12">
        <f t="shared" si="4"/>
        <v>0</v>
      </c>
      <c r="P50" s="12">
        <f t="shared" si="5"/>
        <v>0</v>
      </c>
    </row>
    <row r="51" spans="1:19" s="11" customFormat="1" x14ac:dyDescent="0.2">
      <c r="A51" s="120"/>
      <c r="B51" s="238"/>
      <c r="C51" s="239"/>
      <c r="D51" s="60"/>
      <c r="E51" s="273"/>
      <c r="F51" s="143"/>
      <c r="G51" s="62"/>
      <c r="H51" s="133"/>
      <c r="I51" s="133"/>
      <c r="J51" s="133"/>
      <c r="K51" s="12">
        <f t="shared" si="0"/>
        <v>0</v>
      </c>
      <c r="L51" s="12">
        <f t="shared" si="1"/>
        <v>0</v>
      </c>
      <c r="M51" s="12">
        <f t="shared" si="2"/>
        <v>0</v>
      </c>
      <c r="N51" s="12">
        <f t="shared" si="3"/>
        <v>0</v>
      </c>
      <c r="O51" s="12">
        <f t="shared" si="4"/>
        <v>0</v>
      </c>
      <c r="P51" s="12">
        <f t="shared" si="5"/>
        <v>0</v>
      </c>
    </row>
    <row r="52" spans="1:19" s="11" customFormat="1" x14ac:dyDescent="0.2">
      <c r="A52" s="120"/>
      <c r="B52" s="238"/>
      <c r="C52" s="239"/>
      <c r="D52" s="60"/>
      <c r="E52" s="273"/>
      <c r="F52" s="143"/>
      <c r="G52" s="62"/>
      <c r="H52" s="133"/>
      <c r="I52" s="133"/>
      <c r="J52" s="133"/>
      <c r="K52" s="12">
        <f t="shared" si="0"/>
        <v>0</v>
      </c>
      <c r="L52" s="12">
        <f t="shared" si="1"/>
        <v>0</v>
      </c>
      <c r="M52" s="12">
        <f t="shared" si="2"/>
        <v>0</v>
      </c>
      <c r="N52" s="12">
        <f t="shared" si="3"/>
        <v>0</v>
      </c>
      <c r="O52" s="12">
        <f t="shared" si="4"/>
        <v>0</v>
      </c>
      <c r="P52" s="12">
        <f t="shared" si="5"/>
        <v>0</v>
      </c>
    </row>
    <row r="53" spans="1:19" s="11" customFormat="1" x14ac:dyDescent="0.2">
      <c r="A53" s="120"/>
      <c r="B53" s="238"/>
      <c r="C53" s="239"/>
      <c r="D53" s="60"/>
      <c r="E53" s="273"/>
      <c r="F53" s="143"/>
      <c r="G53" s="62"/>
      <c r="H53" s="133"/>
      <c r="I53" s="133"/>
      <c r="J53" s="133"/>
      <c r="K53" s="12">
        <f t="shared" si="0"/>
        <v>0</v>
      </c>
      <c r="L53" s="12">
        <f t="shared" si="1"/>
        <v>0</v>
      </c>
      <c r="M53" s="12">
        <f t="shared" si="2"/>
        <v>0</v>
      </c>
      <c r="N53" s="12">
        <f t="shared" si="3"/>
        <v>0</v>
      </c>
      <c r="O53" s="12">
        <f t="shared" si="4"/>
        <v>0</v>
      </c>
      <c r="P53" s="12">
        <f t="shared" si="5"/>
        <v>0</v>
      </c>
    </row>
    <row r="54" spans="1:19" s="11" customFormat="1" x14ac:dyDescent="0.2">
      <c r="A54" s="120"/>
      <c r="B54" s="238"/>
      <c r="C54" s="239"/>
      <c r="D54" s="60"/>
      <c r="E54" s="273"/>
      <c r="F54" s="143"/>
      <c r="G54" s="62"/>
      <c r="H54" s="133"/>
      <c r="I54" s="133"/>
      <c r="J54" s="133"/>
      <c r="K54" s="12">
        <f t="shared" si="0"/>
        <v>0</v>
      </c>
      <c r="L54" s="12">
        <f t="shared" si="1"/>
        <v>0</v>
      </c>
      <c r="M54" s="12">
        <f t="shared" si="2"/>
        <v>0</v>
      </c>
      <c r="N54" s="12">
        <f t="shared" si="3"/>
        <v>0</v>
      </c>
      <c r="O54" s="12">
        <f t="shared" si="4"/>
        <v>0</v>
      </c>
      <c r="P54" s="12">
        <f t="shared" si="5"/>
        <v>0</v>
      </c>
    </row>
    <row r="55" spans="1:19" s="11" customFormat="1" x14ac:dyDescent="0.2">
      <c r="A55" s="120"/>
      <c r="B55" s="238"/>
      <c r="C55" s="239"/>
      <c r="D55" s="60"/>
      <c r="E55" s="273"/>
      <c r="F55" s="143"/>
      <c r="G55" s="62"/>
      <c r="H55" s="133"/>
      <c r="I55" s="133"/>
      <c r="J55" s="133"/>
      <c r="K55" s="12">
        <f t="shared" si="0"/>
        <v>0</v>
      </c>
      <c r="L55" s="12">
        <f t="shared" si="1"/>
        <v>0</v>
      </c>
      <c r="M55" s="12">
        <f t="shared" si="2"/>
        <v>0</v>
      </c>
      <c r="N55" s="12">
        <f t="shared" si="3"/>
        <v>0</v>
      </c>
      <c r="O55" s="12">
        <f t="shared" si="4"/>
        <v>0</v>
      </c>
      <c r="P55" s="12">
        <f t="shared" si="5"/>
        <v>0</v>
      </c>
    </row>
    <row r="56" spans="1:19" s="11" customFormat="1" x14ac:dyDescent="0.2">
      <c r="A56" s="120"/>
      <c r="B56" s="238"/>
      <c r="C56" s="239"/>
      <c r="D56" s="60"/>
      <c r="E56" s="274"/>
      <c r="F56" s="143"/>
      <c r="G56" s="62"/>
      <c r="H56" s="133"/>
      <c r="I56" s="133"/>
      <c r="J56" s="133"/>
      <c r="K56" s="12">
        <f t="shared" si="0"/>
        <v>0</v>
      </c>
      <c r="L56" s="12">
        <f t="shared" si="1"/>
        <v>0</v>
      </c>
      <c r="M56" s="12">
        <f t="shared" si="2"/>
        <v>0</v>
      </c>
      <c r="N56" s="12">
        <f t="shared" si="3"/>
        <v>0</v>
      </c>
      <c r="O56" s="12">
        <f t="shared" si="4"/>
        <v>0</v>
      </c>
      <c r="P56" s="12">
        <f t="shared" si="5"/>
        <v>0</v>
      </c>
    </row>
    <row r="57" spans="1:19" s="11" customFormat="1" x14ac:dyDescent="0.2">
      <c r="A57" s="120"/>
      <c r="B57" s="265"/>
      <c r="C57" s="266"/>
      <c r="D57" s="60"/>
      <c r="E57" s="273"/>
      <c r="F57" s="143"/>
      <c r="G57" s="62"/>
      <c r="H57" s="133"/>
      <c r="I57" s="133"/>
      <c r="J57" s="133"/>
      <c r="K57" s="12">
        <f t="shared" si="0"/>
        <v>0</v>
      </c>
      <c r="L57" s="12">
        <f t="shared" si="1"/>
        <v>0</v>
      </c>
      <c r="M57" s="12">
        <f t="shared" si="2"/>
        <v>0</v>
      </c>
      <c r="N57" s="12">
        <f t="shared" si="3"/>
        <v>0</v>
      </c>
      <c r="O57" s="12">
        <f t="shared" si="4"/>
        <v>0</v>
      </c>
      <c r="P57" s="12">
        <f t="shared" si="5"/>
        <v>0</v>
      </c>
    </row>
    <row r="58" spans="1:19" x14ac:dyDescent="0.2">
      <c r="A58" s="25"/>
      <c r="B58" s="30"/>
      <c r="C58" s="31"/>
      <c r="D58" s="32"/>
      <c r="E58" s="27"/>
      <c r="F58" s="26"/>
      <c r="G58" s="33"/>
      <c r="H58" s="12"/>
      <c r="I58" s="28"/>
      <c r="J58" s="12"/>
      <c r="K58" s="29"/>
      <c r="L58" s="12"/>
      <c r="M58" s="12"/>
      <c r="N58" s="12"/>
      <c r="O58" s="12"/>
      <c r="P58" s="12"/>
    </row>
    <row r="59" spans="1:19" s="2" customFormat="1" x14ac:dyDescent="0.2">
      <c r="A59" s="25"/>
      <c r="B59" s="34"/>
      <c r="C59" s="24" t="s">
        <v>7</v>
      </c>
      <c r="D59" s="35"/>
      <c r="E59" s="36"/>
      <c r="F59" s="36"/>
      <c r="G59" s="36"/>
      <c r="H59" s="37"/>
      <c r="I59" s="36"/>
      <c r="J59" s="37"/>
      <c r="K59" s="37"/>
      <c r="L59" s="38">
        <f>SUM(L9:L58)</f>
        <v>0</v>
      </c>
      <c r="M59" s="38">
        <f>SUM(M9:M58)</f>
        <v>0</v>
      </c>
      <c r="N59" s="38">
        <f>SUM(N9:N58)</f>
        <v>0</v>
      </c>
      <c r="O59" s="38">
        <f>SUM(O9:O58)</f>
        <v>0</v>
      </c>
      <c r="P59" s="38">
        <f>SUM(P9:P58)</f>
        <v>0</v>
      </c>
      <c r="Q59" s="1"/>
    </row>
    <row r="60" spans="1:19" s="10" customFormat="1" x14ac:dyDescent="0.2">
      <c r="A60" s="13"/>
      <c r="B60" s="45" t="s">
        <v>9</v>
      </c>
      <c r="C60" s="46"/>
      <c r="D60" s="47"/>
      <c r="E60" s="15"/>
      <c r="F60" s="41"/>
      <c r="G60" s="42"/>
      <c r="H60" s="42"/>
      <c r="I60" s="41"/>
      <c r="J60" s="42"/>
      <c r="K60" s="48"/>
      <c r="L60" s="49">
        <f>SUM(L59:L59)</f>
        <v>0</v>
      </c>
      <c r="M60" s="49">
        <f>SUM(M59:M59)</f>
        <v>0</v>
      </c>
      <c r="N60" s="49">
        <f>SUM(N59:N59)</f>
        <v>0</v>
      </c>
      <c r="O60" s="49">
        <f>SUM(O59:O59)</f>
        <v>0</v>
      </c>
      <c r="P60" s="49">
        <f>SUM(P59:P59)</f>
        <v>0</v>
      </c>
    </row>
    <row r="61" spans="1:19" s="10" customFormat="1" x14ac:dyDescent="0.2">
      <c r="A61" s="13"/>
      <c r="B61" s="39"/>
      <c r="C61" s="14"/>
      <c r="D61" s="47"/>
      <c r="E61" s="15"/>
      <c r="F61" s="53"/>
      <c r="G61" s="54"/>
      <c r="H61" s="54"/>
      <c r="I61" s="53"/>
      <c r="J61" s="54"/>
      <c r="K61" s="55" t="s">
        <v>12</v>
      </c>
      <c r="L61" s="56"/>
      <c r="M61" s="57"/>
      <c r="N61" s="57"/>
      <c r="O61" s="58"/>
      <c r="P61" s="59">
        <f>SUM(P60:P60)</f>
        <v>0</v>
      </c>
    </row>
    <row r="62" spans="1:19" s="10" customFormat="1" x14ac:dyDescent="0.2">
      <c r="A62" s="13"/>
      <c r="B62" s="39"/>
      <c r="C62" s="14"/>
      <c r="D62" s="47"/>
      <c r="E62" s="15"/>
      <c r="F62" s="53"/>
      <c r="G62" s="54"/>
      <c r="H62" s="54"/>
      <c r="I62" s="53"/>
      <c r="J62" s="54"/>
      <c r="K62" s="55" t="s">
        <v>13</v>
      </c>
      <c r="L62" s="52"/>
      <c r="M62" s="52">
        <v>0.21</v>
      </c>
      <c r="N62" s="57"/>
      <c r="O62" s="58"/>
      <c r="P62" s="59">
        <f>P61*M62</f>
        <v>0</v>
      </c>
    </row>
    <row r="63" spans="1:19" s="10" customFormat="1" x14ac:dyDescent="0.2">
      <c r="A63" s="13"/>
      <c r="B63" s="39"/>
      <c r="C63" s="14"/>
      <c r="D63" s="47"/>
      <c r="E63" s="15"/>
      <c r="F63" s="53"/>
      <c r="G63" s="54"/>
      <c r="H63" s="54"/>
      <c r="I63" s="53"/>
      <c r="J63" s="54"/>
      <c r="K63" s="55" t="s">
        <v>14</v>
      </c>
      <c r="L63" s="56"/>
      <c r="M63" s="57"/>
      <c r="N63" s="57"/>
      <c r="O63" s="58"/>
      <c r="P63" s="59">
        <f>P61+P62</f>
        <v>0</v>
      </c>
      <c r="S63" s="61"/>
    </row>
    <row r="64" spans="1:19" x14ac:dyDescent="0.2">
      <c r="M64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Footer>Page &amp;P of &amp;N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rgb="FFFF0000"/>
    <pageSetUpPr fitToPage="1"/>
  </sheetPr>
  <dimension ref="A1:S43"/>
  <sheetViews>
    <sheetView view="pageBreakPreview" zoomScale="60" zoomScaleNormal="100" workbookViewId="0">
      <selection activeCell="A28" sqref="A28:IV2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6" x14ac:dyDescent="0.2">
      <c r="A1" s="160" t="s">
        <v>418</v>
      </c>
      <c r="E1" s="4"/>
      <c r="L1" s="4"/>
      <c r="M1" s="1"/>
    </row>
    <row r="2" spans="1:16" x14ac:dyDescent="0.2">
      <c r="A2" s="160" t="s">
        <v>419</v>
      </c>
      <c r="B2" s="67"/>
      <c r="C2" s="6"/>
      <c r="D2" s="6"/>
      <c r="E2" s="6"/>
      <c r="F2" s="6"/>
      <c r="H2" s="5"/>
      <c r="I2" s="5"/>
      <c r="J2" s="5"/>
      <c r="K2" s="5"/>
    </row>
    <row r="3" spans="1:16" x14ac:dyDescent="0.2">
      <c r="B3" s="67"/>
      <c r="C3" s="6"/>
      <c r="D3" s="5" t="s">
        <v>144</v>
      </c>
      <c r="E3" s="6"/>
      <c r="F3" s="6"/>
      <c r="H3" s="5"/>
      <c r="I3" s="5"/>
      <c r="J3" s="5"/>
      <c r="K3" s="5"/>
    </row>
    <row r="4" spans="1:16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6" x14ac:dyDescent="0.2">
      <c r="B5" s="66" t="s">
        <v>420</v>
      </c>
      <c r="E5" s="4"/>
      <c r="M5" s="1"/>
      <c r="N5" s="7" t="s">
        <v>8</v>
      </c>
      <c r="O5" s="8">
        <f>P42</f>
        <v>0</v>
      </c>
      <c r="P5" s="1" t="s">
        <v>86</v>
      </c>
    </row>
    <row r="6" spans="1:16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6" s="10" customFormat="1" ht="96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6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6" s="11" customFormat="1" x14ac:dyDescent="0.2">
      <c r="A9" s="16"/>
      <c r="B9" s="24"/>
      <c r="C9" s="21"/>
      <c r="D9" s="21"/>
      <c r="E9" s="18"/>
      <c r="F9" s="12"/>
      <c r="G9" s="19"/>
      <c r="H9" s="12"/>
      <c r="I9" s="12"/>
      <c r="J9" s="12"/>
      <c r="K9" s="12"/>
      <c r="L9" s="12"/>
      <c r="M9" s="12"/>
      <c r="N9" s="12"/>
      <c r="O9" s="12"/>
      <c r="P9" s="12"/>
    </row>
    <row r="10" spans="1:16" s="11" customFormat="1" x14ac:dyDescent="0.2">
      <c r="A10" s="16"/>
      <c r="B10" s="275"/>
      <c r="C10" s="21"/>
      <c r="D10" s="21"/>
      <c r="E10" s="18"/>
      <c r="F10" s="12"/>
      <c r="G10" s="19"/>
      <c r="H10" s="12"/>
      <c r="I10" s="12"/>
      <c r="J10" s="12"/>
      <c r="K10" s="12"/>
      <c r="L10" s="12"/>
      <c r="M10" s="12"/>
      <c r="N10" s="12"/>
      <c r="O10" s="12"/>
      <c r="P10" s="12"/>
    </row>
    <row r="11" spans="1:16" s="11" customFormat="1" x14ac:dyDescent="0.2">
      <c r="A11" s="16"/>
      <c r="B11" s="275"/>
      <c r="C11" s="21"/>
      <c r="D11" s="21"/>
      <c r="E11" s="18"/>
      <c r="F11" s="12"/>
      <c r="G11" s="19"/>
      <c r="H11" s="12"/>
      <c r="I11" s="12"/>
      <c r="J11" s="12"/>
      <c r="K11" s="12"/>
      <c r="L11" s="12"/>
      <c r="M11" s="12"/>
      <c r="N11" s="12"/>
      <c r="O11" s="12"/>
      <c r="P11" s="12"/>
    </row>
    <row r="12" spans="1:16" s="11" customFormat="1" x14ac:dyDescent="0.2">
      <c r="A12" s="16"/>
      <c r="B12" s="276"/>
      <c r="C12" s="279"/>
      <c r="D12" s="21"/>
      <c r="E12" s="281"/>
      <c r="F12" s="143"/>
      <c r="G12" s="62"/>
      <c r="H12" s="133"/>
      <c r="I12" s="143"/>
      <c r="J12" s="133"/>
      <c r="K12" s="12"/>
      <c r="L12" s="12"/>
      <c r="M12" s="12"/>
      <c r="N12" s="12"/>
      <c r="O12" s="12"/>
      <c r="P12" s="12"/>
    </row>
    <row r="13" spans="1:16" s="11" customFormat="1" x14ac:dyDescent="0.2">
      <c r="A13" s="16"/>
      <c r="B13" s="276"/>
      <c r="C13" s="279"/>
      <c r="D13" s="21"/>
      <c r="E13" s="281"/>
      <c r="F13" s="143"/>
      <c r="G13" s="62"/>
      <c r="H13" s="12"/>
      <c r="I13" s="12"/>
      <c r="J13" s="12"/>
      <c r="K13" s="12"/>
      <c r="L13" s="12"/>
      <c r="M13" s="12"/>
      <c r="N13" s="12"/>
      <c r="O13" s="12"/>
      <c r="P13" s="12"/>
    </row>
    <row r="14" spans="1:16" s="11" customFormat="1" x14ac:dyDescent="0.2">
      <c r="A14" s="16"/>
      <c r="B14" s="276"/>
      <c r="C14" s="279"/>
      <c r="D14" s="21"/>
      <c r="E14" s="281"/>
      <c r="F14" s="143"/>
      <c r="G14" s="62"/>
      <c r="H14" s="12"/>
      <c r="I14" s="12"/>
      <c r="J14" s="12"/>
      <c r="K14" s="12"/>
      <c r="L14" s="12"/>
      <c r="M14" s="12"/>
      <c r="N14" s="12"/>
      <c r="O14" s="12"/>
      <c r="P14" s="12"/>
    </row>
    <row r="15" spans="1:16" s="11" customFormat="1" x14ac:dyDescent="0.2">
      <c r="A15" s="16"/>
      <c r="B15" s="276"/>
      <c r="C15" s="279"/>
      <c r="D15" s="21"/>
      <c r="E15" s="281"/>
      <c r="F15" s="143"/>
      <c r="G15" s="62"/>
      <c r="H15" s="12"/>
      <c r="I15" s="12"/>
      <c r="J15" s="12"/>
      <c r="K15" s="12"/>
      <c r="L15" s="12"/>
      <c r="M15" s="12"/>
      <c r="N15" s="12"/>
      <c r="O15" s="12"/>
      <c r="P15" s="12"/>
    </row>
    <row r="16" spans="1:16" s="11" customFormat="1" x14ac:dyDescent="0.2">
      <c r="A16" s="16"/>
      <c r="B16" s="276"/>
      <c r="C16" s="279"/>
      <c r="D16" s="21"/>
      <c r="E16" s="281"/>
      <c r="F16" s="143"/>
      <c r="G16" s="62"/>
      <c r="H16" s="12"/>
      <c r="I16" s="12"/>
      <c r="J16" s="12"/>
      <c r="K16" s="12"/>
      <c r="L16" s="12"/>
      <c r="M16" s="12"/>
      <c r="N16" s="12"/>
      <c r="O16" s="12"/>
      <c r="P16" s="12"/>
    </row>
    <row r="17" spans="1:16" s="11" customFormat="1" x14ac:dyDescent="0.2">
      <c r="A17" s="16"/>
      <c r="B17" s="276"/>
      <c r="C17" s="279"/>
      <c r="D17" s="21"/>
      <c r="E17" s="281"/>
      <c r="F17" s="143"/>
      <c r="G17" s="62"/>
      <c r="H17" s="12"/>
      <c r="I17" s="12"/>
      <c r="J17" s="12"/>
      <c r="K17" s="12"/>
      <c r="L17" s="12"/>
      <c r="M17" s="12"/>
      <c r="N17" s="12"/>
      <c r="O17" s="12"/>
      <c r="P17" s="12"/>
    </row>
    <row r="18" spans="1:16" s="11" customFormat="1" x14ac:dyDescent="0.2">
      <c r="A18" s="16"/>
      <c r="B18" s="276"/>
      <c r="C18" s="279"/>
      <c r="D18" s="21"/>
      <c r="E18" s="281"/>
      <c r="F18" s="143"/>
      <c r="G18" s="62"/>
      <c r="H18" s="12"/>
      <c r="I18" s="12"/>
      <c r="J18" s="12"/>
      <c r="K18" s="12"/>
      <c r="L18" s="12"/>
      <c r="M18" s="12"/>
      <c r="N18" s="12"/>
      <c r="O18" s="12"/>
      <c r="P18" s="12"/>
    </row>
    <row r="19" spans="1:16" s="11" customFormat="1" x14ac:dyDescent="0.2">
      <c r="A19" s="16"/>
      <c r="B19" s="276"/>
      <c r="C19" s="279"/>
      <c r="D19" s="21"/>
      <c r="E19" s="281"/>
      <c r="F19" s="143"/>
      <c r="G19" s="62"/>
      <c r="H19" s="12"/>
      <c r="I19" s="12"/>
      <c r="J19" s="12"/>
      <c r="K19" s="12"/>
      <c r="L19" s="12"/>
      <c r="M19" s="12"/>
      <c r="N19" s="12"/>
      <c r="O19" s="12"/>
      <c r="P19" s="12"/>
    </row>
    <row r="20" spans="1:16" s="11" customFormat="1" x14ac:dyDescent="0.2">
      <c r="A20" s="16"/>
      <c r="B20" s="275"/>
      <c r="C20" s="280"/>
      <c r="D20" s="21"/>
      <c r="E20" s="280"/>
      <c r="F20" s="143"/>
      <c r="G20" s="62"/>
      <c r="H20" s="12"/>
      <c r="I20" s="12"/>
      <c r="J20" s="12"/>
      <c r="K20" s="12"/>
      <c r="L20" s="12"/>
      <c r="M20" s="12"/>
      <c r="N20" s="12"/>
      <c r="O20" s="12"/>
      <c r="P20" s="12"/>
    </row>
    <row r="21" spans="1:16" s="11" customFormat="1" x14ac:dyDescent="0.2">
      <c r="A21" s="16"/>
      <c r="B21" s="276"/>
      <c r="C21" s="279"/>
      <c r="D21" s="21"/>
      <c r="E21" s="281"/>
      <c r="F21" s="143"/>
      <c r="G21" s="62"/>
      <c r="H21" s="12"/>
      <c r="I21" s="12"/>
      <c r="J21" s="12"/>
      <c r="K21" s="12"/>
      <c r="L21" s="12"/>
      <c r="M21" s="12"/>
      <c r="N21" s="12"/>
      <c r="O21" s="12"/>
      <c r="P21" s="12"/>
    </row>
    <row r="22" spans="1:16" s="11" customFormat="1" x14ac:dyDescent="0.2">
      <c r="A22" s="16"/>
      <c r="B22" s="276"/>
      <c r="C22" s="279"/>
      <c r="D22" s="21"/>
      <c r="E22" s="281"/>
      <c r="F22" s="143"/>
      <c r="G22" s="62"/>
      <c r="H22" s="12"/>
      <c r="I22" s="12"/>
      <c r="J22" s="12"/>
      <c r="K22" s="12"/>
      <c r="L22" s="12"/>
      <c r="M22" s="12"/>
      <c r="N22" s="12"/>
      <c r="O22" s="12"/>
      <c r="P22" s="12"/>
    </row>
    <row r="23" spans="1:16" s="11" customFormat="1" x14ac:dyDescent="0.2">
      <c r="A23" s="16"/>
      <c r="B23" s="277"/>
      <c r="C23" s="279"/>
      <c r="D23" s="21"/>
      <c r="E23" s="279"/>
      <c r="F23" s="143"/>
      <c r="G23" s="62"/>
      <c r="H23" s="12"/>
      <c r="I23" s="12"/>
      <c r="J23" s="12"/>
      <c r="K23" s="12"/>
      <c r="L23" s="12"/>
      <c r="M23" s="12"/>
      <c r="N23" s="12"/>
      <c r="O23" s="12"/>
      <c r="P23" s="12"/>
    </row>
    <row r="24" spans="1:16" s="11" customFormat="1" x14ac:dyDescent="0.2">
      <c r="A24" s="16"/>
      <c r="B24" s="276"/>
      <c r="C24" s="279"/>
      <c r="D24" s="21"/>
      <c r="E24" s="281"/>
      <c r="F24" s="143"/>
      <c r="G24" s="62"/>
      <c r="H24" s="12"/>
      <c r="I24" s="12"/>
      <c r="J24" s="12"/>
      <c r="K24" s="12"/>
      <c r="L24" s="12"/>
      <c r="M24" s="12"/>
      <c r="N24" s="12"/>
      <c r="O24" s="12"/>
      <c r="P24" s="12"/>
    </row>
    <row r="25" spans="1:16" s="11" customFormat="1" x14ac:dyDescent="0.2">
      <c r="A25" s="16"/>
      <c r="B25" s="276"/>
      <c r="C25" s="279"/>
      <c r="D25" s="21"/>
      <c r="E25" s="281"/>
      <c r="F25" s="143"/>
      <c r="G25" s="62"/>
      <c r="H25" s="12"/>
      <c r="I25" s="12"/>
      <c r="J25" s="12"/>
      <c r="K25" s="12"/>
      <c r="L25" s="12"/>
      <c r="M25" s="12"/>
      <c r="N25" s="12"/>
      <c r="O25" s="12"/>
      <c r="P25" s="12"/>
    </row>
    <row r="26" spans="1:16" s="11" customFormat="1" x14ac:dyDescent="0.2">
      <c r="A26" s="16"/>
      <c r="B26" s="276"/>
      <c r="C26" s="279"/>
      <c r="D26" s="21"/>
      <c r="E26" s="281"/>
      <c r="F26" s="143"/>
      <c r="G26" s="62"/>
      <c r="H26" s="12"/>
      <c r="I26" s="12"/>
      <c r="J26" s="12"/>
      <c r="K26" s="12"/>
      <c r="L26" s="12"/>
      <c r="M26" s="12"/>
      <c r="N26" s="12"/>
      <c r="O26" s="12"/>
      <c r="P26" s="12"/>
    </row>
    <row r="27" spans="1:16" s="11" customFormat="1" x14ac:dyDescent="0.2">
      <c r="A27" s="16"/>
      <c r="B27" s="276"/>
      <c r="C27" s="279"/>
      <c r="D27" s="21"/>
      <c r="E27" s="281"/>
      <c r="F27" s="143"/>
      <c r="G27" s="62"/>
      <c r="H27" s="12"/>
      <c r="I27" s="12"/>
      <c r="J27" s="12"/>
      <c r="K27" s="12"/>
      <c r="L27" s="12"/>
      <c r="M27" s="12"/>
      <c r="N27" s="12"/>
      <c r="O27" s="12"/>
      <c r="P27" s="12"/>
    </row>
    <row r="28" spans="1:16" s="11" customFormat="1" x14ac:dyDescent="0.2">
      <c r="A28" s="16"/>
      <c r="B28" s="276"/>
      <c r="C28" s="279"/>
      <c r="D28" s="21"/>
      <c r="E28" s="281"/>
      <c r="F28" s="143"/>
      <c r="G28" s="62"/>
      <c r="H28" s="12"/>
      <c r="I28" s="12"/>
      <c r="J28" s="12"/>
      <c r="K28" s="12"/>
      <c r="L28" s="12"/>
      <c r="M28" s="12"/>
      <c r="N28" s="12"/>
      <c r="O28" s="12"/>
      <c r="P28" s="12"/>
    </row>
    <row r="29" spans="1:16" s="11" customFormat="1" x14ac:dyDescent="0.2">
      <c r="A29" s="16"/>
      <c r="B29" s="276"/>
      <c r="C29" s="279"/>
      <c r="D29" s="21"/>
      <c r="E29" s="281"/>
      <c r="F29" s="143"/>
      <c r="G29" s="62"/>
      <c r="H29" s="12"/>
      <c r="I29" s="12"/>
      <c r="J29" s="12"/>
      <c r="K29" s="12"/>
      <c r="L29" s="12"/>
      <c r="M29" s="12"/>
      <c r="N29" s="12"/>
      <c r="O29" s="12"/>
      <c r="P29" s="12"/>
    </row>
    <row r="30" spans="1:16" s="11" customFormat="1" x14ac:dyDescent="0.2">
      <c r="A30" s="16"/>
      <c r="B30" s="278"/>
      <c r="C30" s="279"/>
      <c r="D30" s="21"/>
      <c r="E30" s="281"/>
      <c r="F30" s="143"/>
      <c r="G30" s="62"/>
      <c r="H30" s="12"/>
      <c r="I30" s="12"/>
      <c r="J30" s="12"/>
      <c r="K30" s="12"/>
      <c r="L30" s="12"/>
      <c r="M30" s="12"/>
      <c r="N30" s="12"/>
      <c r="O30" s="12"/>
      <c r="P30" s="12"/>
    </row>
    <row r="31" spans="1:16" s="11" customFormat="1" x14ac:dyDescent="0.2">
      <c r="A31" s="16"/>
      <c r="B31" s="276"/>
      <c r="C31" s="279"/>
      <c r="D31" s="21"/>
      <c r="E31" s="281"/>
      <c r="F31" s="143"/>
      <c r="G31" s="62"/>
      <c r="H31" s="12"/>
      <c r="I31" s="12"/>
      <c r="J31" s="12"/>
      <c r="K31" s="12"/>
      <c r="L31" s="12"/>
      <c r="M31" s="12"/>
      <c r="N31" s="12"/>
      <c r="O31" s="12"/>
      <c r="P31" s="12"/>
    </row>
    <row r="32" spans="1:16" s="11" customFormat="1" x14ac:dyDescent="0.2">
      <c r="A32" s="16"/>
      <c r="B32" s="276"/>
      <c r="C32" s="279"/>
      <c r="D32" s="21"/>
      <c r="E32" s="281"/>
      <c r="F32" s="143"/>
      <c r="G32" s="62"/>
      <c r="H32" s="12"/>
      <c r="I32" s="12"/>
      <c r="J32" s="12"/>
      <c r="K32" s="12"/>
      <c r="L32" s="12"/>
      <c r="M32" s="12"/>
      <c r="N32" s="12"/>
      <c r="O32" s="12"/>
      <c r="P32" s="12"/>
    </row>
    <row r="33" spans="1:19" s="11" customFormat="1" x14ac:dyDescent="0.2">
      <c r="A33" s="16"/>
      <c r="B33" s="276"/>
      <c r="C33" s="279"/>
      <c r="D33" s="21"/>
      <c r="E33" s="281"/>
      <c r="F33" s="143"/>
      <c r="G33" s="62"/>
      <c r="H33" s="12"/>
      <c r="I33" s="12"/>
      <c r="J33" s="12"/>
      <c r="K33" s="12"/>
      <c r="L33" s="12"/>
      <c r="M33" s="12"/>
      <c r="N33" s="12"/>
      <c r="O33" s="12"/>
      <c r="P33" s="12"/>
    </row>
    <row r="34" spans="1:19" s="11" customFormat="1" x14ac:dyDescent="0.2">
      <c r="A34" s="16"/>
      <c r="B34" s="276"/>
      <c r="C34" s="279"/>
      <c r="D34" s="21"/>
      <c r="E34" s="281"/>
      <c r="F34" s="143"/>
      <c r="G34" s="62"/>
      <c r="H34" s="12"/>
      <c r="I34" s="12"/>
      <c r="J34" s="12"/>
      <c r="K34" s="12"/>
      <c r="L34" s="12"/>
      <c r="M34" s="12"/>
      <c r="N34" s="12"/>
      <c r="O34" s="12"/>
      <c r="P34" s="12"/>
    </row>
    <row r="35" spans="1:19" s="11" customFormat="1" x14ac:dyDescent="0.2">
      <c r="A35" s="16"/>
      <c r="B35" s="24"/>
      <c r="C35" s="21"/>
      <c r="D35" s="21"/>
      <c r="E35" s="18"/>
      <c r="F35" s="12"/>
      <c r="G35" s="19"/>
      <c r="H35" s="12"/>
      <c r="I35" s="12"/>
      <c r="J35" s="12"/>
      <c r="K35" s="12">
        <f t="shared" ref="K35" si="0">SUM(H35:J35)</f>
        <v>0</v>
      </c>
      <c r="L35" s="12">
        <f t="shared" ref="L35" si="1">ROUND(E35*F35,2)</f>
        <v>0</v>
      </c>
      <c r="M35" s="12">
        <f t="shared" ref="M35" si="2">ROUND(E35*H35,2)</f>
        <v>0</v>
      </c>
      <c r="N35" s="12">
        <f t="shared" ref="N35" si="3">ROUND(E35*I35,2)</f>
        <v>0</v>
      </c>
      <c r="O35" s="12">
        <f t="shared" ref="O35" si="4">ROUND(E35*J35,2)</f>
        <v>0</v>
      </c>
      <c r="P35" s="12">
        <f t="shared" ref="P35" si="5">ROUND(((M35+N35)+O35),2)</f>
        <v>0</v>
      </c>
    </row>
    <row r="36" spans="1:19" s="11" customFormat="1" x14ac:dyDescent="0.2">
      <c r="A36" s="16"/>
      <c r="B36" s="24"/>
      <c r="C36" s="21"/>
      <c r="D36" s="21"/>
      <c r="E36" s="18"/>
      <c r="F36" s="12"/>
      <c r="G36" s="19"/>
      <c r="H36" s="12"/>
      <c r="I36" s="12"/>
      <c r="J36" s="12"/>
      <c r="K36" s="12"/>
      <c r="L36" s="12"/>
      <c r="M36" s="12"/>
      <c r="N36" s="12"/>
      <c r="O36" s="12"/>
      <c r="P36" s="12"/>
    </row>
    <row r="37" spans="1:19" x14ac:dyDescent="0.2">
      <c r="A37" s="25"/>
      <c r="B37" s="30"/>
      <c r="C37" s="31"/>
      <c r="D37" s="32"/>
      <c r="E37" s="27"/>
      <c r="F37" s="26"/>
      <c r="G37" s="33"/>
      <c r="H37" s="12"/>
      <c r="I37" s="28"/>
      <c r="J37" s="12"/>
      <c r="K37" s="29"/>
      <c r="L37" s="12"/>
      <c r="M37" s="12"/>
      <c r="N37" s="12"/>
      <c r="O37" s="12"/>
      <c r="P37" s="12"/>
    </row>
    <row r="38" spans="1:19" s="2" customFormat="1" x14ac:dyDescent="0.2">
      <c r="A38" s="25"/>
      <c r="B38" s="34"/>
      <c r="C38" s="24" t="s">
        <v>7</v>
      </c>
      <c r="D38" s="35"/>
      <c r="E38" s="36"/>
      <c r="F38" s="36"/>
      <c r="G38" s="36"/>
      <c r="H38" s="37"/>
      <c r="I38" s="36"/>
      <c r="J38" s="37"/>
      <c r="K38" s="37"/>
      <c r="L38" s="38">
        <f>SUM(L9:L37)</f>
        <v>0</v>
      </c>
      <c r="M38" s="38">
        <f>SUM(M9:M37)</f>
        <v>0</v>
      </c>
      <c r="N38" s="38">
        <f>SUM(N9:N37)</f>
        <v>0</v>
      </c>
      <c r="O38" s="38">
        <f>SUM(O9:O37)</f>
        <v>0</v>
      </c>
      <c r="P38" s="38">
        <f>SUM(P9:P37)</f>
        <v>0</v>
      </c>
      <c r="Q38" s="1"/>
    </row>
    <row r="39" spans="1:19" s="10" customFormat="1" x14ac:dyDescent="0.2">
      <c r="A39" s="13"/>
      <c r="B39" s="45" t="s">
        <v>9</v>
      </c>
      <c r="C39" s="46"/>
      <c r="D39" s="47"/>
      <c r="E39" s="15"/>
      <c r="F39" s="41"/>
      <c r="G39" s="42"/>
      <c r="H39" s="42"/>
      <c r="I39" s="41"/>
      <c r="J39" s="42"/>
      <c r="K39" s="48"/>
      <c r="L39" s="49">
        <f>SUM(L38:L38)</f>
        <v>0</v>
      </c>
      <c r="M39" s="49">
        <f>SUM(M38:M38)</f>
        <v>0</v>
      </c>
      <c r="N39" s="49">
        <f>SUM(N38:N38)</f>
        <v>0</v>
      </c>
      <c r="O39" s="49">
        <f>SUM(O38:O38)</f>
        <v>0</v>
      </c>
      <c r="P39" s="49">
        <f>SUM(P38:P38)</f>
        <v>0</v>
      </c>
    </row>
    <row r="40" spans="1:19" s="10" customFormat="1" x14ac:dyDescent="0.2">
      <c r="A40" s="13"/>
      <c r="B40" s="39"/>
      <c r="C40" s="14"/>
      <c r="D40" s="47"/>
      <c r="E40" s="15"/>
      <c r="F40" s="53"/>
      <c r="G40" s="54"/>
      <c r="H40" s="54"/>
      <c r="I40" s="53"/>
      <c r="J40" s="54"/>
      <c r="K40" s="55" t="s">
        <v>12</v>
      </c>
      <c r="L40" s="56"/>
      <c r="M40" s="57"/>
      <c r="N40" s="57"/>
      <c r="O40" s="58"/>
      <c r="P40" s="59">
        <f>SUM(P39:P39)</f>
        <v>0</v>
      </c>
    </row>
    <row r="41" spans="1:19" s="10" customFormat="1" x14ac:dyDescent="0.2">
      <c r="A41" s="13"/>
      <c r="B41" s="39"/>
      <c r="C41" s="14"/>
      <c r="D41" s="47"/>
      <c r="E41" s="15"/>
      <c r="F41" s="53"/>
      <c r="G41" s="54"/>
      <c r="H41" s="54"/>
      <c r="I41" s="53"/>
      <c r="J41" s="54"/>
      <c r="K41" s="55" t="s">
        <v>13</v>
      </c>
      <c r="L41" s="52"/>
      <c r="M41" s="52">
        <v>0.21</v>
      </c>
      <c r="N41" s="57"/>
      <c r="O41" s="58"/>
      <c r="P41" s="59">
        <f>P40*M41</f>
        <v>0</v>
      </c>
    </row>
    <row r="42" spans="1:19" s="10" customFormat="1" x14ac:dyDescent="0.2">
      <c r="A42" s="13"/>
      <c r="B42" s="39"/>
      <c r="C42" s="14"/>
      <c r="D42" s="47"/>
      <c r="E42" s="15"/>
      <c r="F42" s="53"/>
      <c r="G42" s="54"/>
      <c r="H42" s="54"/>
      <c r="I42" s="53"/>
      <c r="J42" s="54"/>
      <c r="K42" s="55" t="s">
        <v>14</v>
      </c>
      <c r="L42" s="56"/>
      <c r="M42" s="57"/>
      <c r="N42" s="57"/>
      <c r="O42" s="58"/>
      <c r="P42" s="59">
        <f>P40+P41</f>
        <v>0</v>
      </c>
      <c r="S42" s="61"/>
    </row>
    <row r="43" spans="1:19" x14ac:dyDescent="0.2">
      <c r="M43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S28"/>
  <sheetViews>
    <sheetView view="pageBreakPreview" topLeftCell="A2" zoomScale="90" zoomScaleNormal="100" zoomScaleSheetLayoutView="90" workbookViewId="0">
      <selection activeCell="T77" sqref="T77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7" x14ac:dyDescent="0.2">
      <c r="A1" s="160" t="s">
        <v>418</v>
      </c>
      <c r="E1" s="4"/>
      <c r="L1" s="4"/>
      <c r="M1" s="1"/>
    </row>
    <row r="2" spans="1:17" x14ac:dyDescent="0.2">
      <c r="A2" s="160" t="s">
        <v>419</v>
      </c>
      <c r="B2" s="67"/>
      <c r="C2" s="6"/>
      <c r="D2" s="6"/>
      <c r="E2" s="6"/>
      <c r="F2" s="6"/>
      <c r="H2" s="5"/>
      <c r="I2" s="5"/>
      <c r="J2" s="5"/>
      <c r="K2" s="5"/>
    </row>
    <row r="3" spans="1:17" x14ac:dyDescent="0.2">
      <c r="B3" s="67"/>
      <c r="C3" s="6"/>
      <c r="D3" s="5" t="s">
        <v>93</v>
      </c>
      <c r="E3" s="6"/>
      <c r="F3" s="6"/>
      <c r="H3" s="5"/>
      <c r="I3" s="5"/>
      <c r="J3" s="5"/>
      <c r="K3" s="5"/>
    </row>
    <row r="4" spans="1:17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7" x14ac:dyDescent="0.2">
      <c r="B5" s="66" t="s">
        <v>420</v>
      </c>
      <c r="E5" s="4"/>
      <c r="M5" s="1"/>
      <c r="N5" s="7" t="s">
        <v>8</v>
      </c>
      <c r="O5" s="8">
        <f>P27</f>
        <v>0</v>
      </c>
      <c r="P5" s="1" t="s">
        <v>86</v>
      </c>
    </row>
    <row r="6" spans="1:17" x14ac:dyDescent="0.2">
      <c r="A6" s="665" t="s">
        <v>0</v>
      </c>
      <c r="B6" s="665" t="s">
        <v>18</v>
      </c>
      <c r="C6" s="666" t="s">
        <v>6</v>
      </c>
      <c r="D6" s="666" t="s">
        <v>19</v>
      </c>
      <c r="E6" s="666" t="s">
        <v>20</v>
      </c>
      <c r="F6" s="665" t="s">
        <v>1</v>
      </c>
      <c r="G6" s="665"/>
      <c r="H6" s="665"/>
      <c r="I6" s="665"/>
      <c r="J6" s="665"/>
      <c r="K6" s="665"/>
      <c r="L6" s="665" t="s">
        <v>2</v>
      </c>
      <c r="M6" s="665"/>
      <c r="N6" s="665"/>
      <c r="O6" s="665"/>
      <c r="P6" s="665"/>
    </row>
    <row r="7" spans="1:17" ht="87" customHeight="1" x14ac:dyDescent="0.2">
      <c r="A7" s="665"/>
      <c r="B7" s="665"/>
      <c r="C7" s="666"/>
      <c r="D7" s="666"/>
      <c r="E7" s="666"/>
      <c r="F7" s="111" t="s">
        <v>3</v>
      </c>
      <c r="G7" s="111" t="s">
        <v>163</v>
      </c>
      <c r="H7" s="111" t="s">
        <v>164</v>
      </c>
      <c r="I7" s="111" t="s">
        <v>165</v>
      </c>
      <c r="J7" s="111" t="s">
        <v>166</v>
      </c>
      <c r="K7" s="111" t="s">
        <v>167</v>
      </c>
      <c r="L7" s="111" t="s">
        <v>4</v>
      </c>
      <c r="M7" s="111" t="s">
        <v>168</v>
      </c>
      <c r="N7" s="111" t="s">
        <v>165</v>
      </c>
      <c r="O7" s="111" t="s">
        <v>166</v>
      </c>
      <c r="P7" s="111" t="s">
        <v>169</v>
      </c>
    </row>
    <row r="8" spans="1:17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7" s="2" customFormat="1" x14ac:dyDescent="0.2">
      <c r="A9" s="25"/>
      <c r="B9" s="24"/>
      <c r="C9" s="26"/>
      <c r="D9" s="26"/>
      <c r="E9" s="27"/>
      <c r="F9" s="29"/>
      <c r="G9" s="33"/>
      <c r="H9" s="29"/>
      <c r="I9" s="29"/>
      <c r="J9" s="29"/>
      <c r="K9" s="29"/>
      <c r="L9" s="29"/>
      <c r="M9" s="29"/>
      <c r="N9" s="29"/>
      <c r="O9" s="29"/>
      <c r="P9" s="29"/>
    </row>
    <row r="10" spans="1:17" s="2" customFormat="1" x14ac:dyDescent="0.2">
      <c r="A10" s="25"/>
      <c r="B10" s="24"/>
      <c r="C10" s="26"/>
      <c r="D10" s="26"/>
      <c r="E10" s="27"/>
      <c r="F10" s="29"/>
      <c r="G10" s="33"/>
      <c r="H10" s="29"/>
      <c r="I10" s="29"/>
      <c r="J10" s="29"/>
      <c r="K10" s="29"/>
      <c r="L10" s="29"/>
      <c r="M10" s="29"/>
      <c r="N10" s="29"/>
      <c r="O10" s="29"/>
      <c r="P10" s="29"/>
      <c r="Q10" s="2" t="s">
        <v>511</v>
      </c>
    </row>
    <row r="11" spans="1:17" s="2" customFormat="1" x14ac:dyDescent="0.2">
      <c r="A11" s="25"/>
      <c r="B11" s="24"/>
      <c r="C11" s="26"/>
      <c r="D11" s="26"/>
      <c r="E11" s="27"/>
      <c r="F11" s="29"/>
      <c r="G11" s="33"/>
      <c r="H11" s="29"/>
      <c r="I11" s="29"/>
      <c r="J11" s="29"/>
      <c r="K11" s="29"/>
      <c r="L11" s="29"/>
      <c r="M11" s="29"/>
      <c r="N11" s="29"/>
      <c r="O11" s="29"/>
      <c r="P11" s="29"/>
    </row>
    <row r="12" spans="1:17" s="2" customFormat="1" x14ac:dyDescent="0.2">
      <c r="A12" s="25"/>
      <c r="B12" s="24"/>
      <c r="C12" s="26"/>
      <c r="D12" s="26"/>
      <c r="E12" s="27"/>
      <c r="F12" s="29"/>
      <c r="G12" s="33"/>
      <c r="H12" s="29"/>
      <c r="I12" s="29"/>
      <c r="J12" s="29"/>
      <c r="K12" s="29"/>
      <c r="L12" s="29"/>
      <c r="M12" s="29"/>
      <c r="N12" s="29"/>
      <c r="O12" s="29"/>
      <c r="P12" s="29"/>
    </row>
    <row r="13" spans="1:17" s="2" customFormat="1" x14ac:dyDescent="0.2">
      <c r="A13" s="25"/>
      <c r="B13" s="24"/>
      <c r="C13" s="26"/>
      <c r="D13" s="26"/>
      <c r="E13" s="27"/>
      <c r="F13" s="29"/>
      <c r="G13" s="33"/>
      <c r="H13" s="29"/>
      <c r="I13" s="29"/>
      <c r="J13" s="29"/>
      <c r="K13" s="29"/>
      <c r="L13" s="29"/>
      <c r="M13" s="29"/>
      <c r="N13" s="29"/>
      <c r="O13" s="29"/>
      <c r="P13" s="29"/>
    </row>
    <row r="14" spans="1:17" s="2" customFormat="1" x14ac:dyDescent="0.2">
      <c r="A14" s="25"/>
      <c r="B14" s="24"/>
      <c r="C14" s="26"/>
      <c r="D14" s="26"/>
      <c r="E14" s="27"/>
      <c r="F14" s="29"/>
      <c r="G14" s="33"/>
      <c r="H14" s="29"/>
      <c r="I14" s="29"/>
      <c r="J14" s="29"/>
      <c r="K14" s="29"/>
      <c r="L14" s="29"/>
      <c r="M14" s="29"/>
      <c r="N14" s="29"/>
      <c r="O14" s="29"/>
      <c r="P14" s="29"/>
    </row>
    <row r="15" spans="1:17" s="2" customFormat="1" x14ac:dyDescent="0.2">
      <c r="A15" s="25"/>
      <c r="B15" s="24"/>
      <c r="C15" s="26"/>
      <c r="D15" s="26"/>
      <c r="E15" s="27"/>
      <c r="F15" s="29"/>
      <c r="G15" s="33"/>
      <c r="H15" s="29"/>
      <c r="I15" s="29"/>
      <c r="J15" s="29"/>
      <c r="K15" s="29"/>
      <c r="L15" s="29"/>
      <c r="M15" s="29"/>
      <c r="N15" s="29"/>
      <c r="O15" s="29"/>
      <c r="P15" s="29"/>
    </row>
    <row r="16" spans="1:17" s="2" customFormat="1" x14ac:dyDescent="0.2">
      <c r="A16" s="25"/>
      <c r="B16" s="24"/>
      <c r="C16" s="26"/>
      <c r="D16" s="26"/>
      <c r="E16" s="27"/>
      <c r="F16" s="29"/>
      <c r="G16" s="33"/>
      <c r="H16" s="29"/>
      <c r="I16" s="29"/>
      <c r="J16" s="29"/>
      <c r="K16" s="29"/>
      <c r="L16" s="29"/>
      <c r="M16" s="29"/>
      <c r="N16" s="29"/>
      <c r="O16" s="29"/>
      <c r="P16" s="29"/>
    </row>
    <row r="17" spans="1:19" s="2" customFormat="1" x14ac:dyDescent="0.2">
      <c r="A17" s="25"/>
      <c r="B17" s="24"/>
      <c r="C17" s="26"/>
      <c r="D17" s="26"/>
      <c r="E17" s="27"/>
      <c r="F17" s="29"/>
      <c r="G17" s="33"/>
      <c r="H17" s="29"/>
      <c r="I17" s="29"/>
      <c r="J17" s="29"/>
      <c r="K17" s="29"/>
      <c r="L17" s="29"/>
      <c r="M17" s="29"/>
      <c r="N17" s="29"/>
      <c r="O17" s="29"/>
      <c r="P17" s="29"/>
    </row>
    <row r="18" spans="1:19" s="2" customFormat="1" x14ac:dyDescent="0.2">
      <c r="A18" s="25"/>
      <c r="B18" s="24"/>
      <c r="C18" s="26"/>
      <c r="D18" s="26"/>
      <c r="E18" s="27"/>
      <c r="F18" s="29"/>
      <c r="G18" s="33"/>
      <c r="H18" s="29"/>
      <c r="I18" s="29"/>
      <c r="J18" s="29"/>
      <c r="K18" s="29"/>
      <c r="L18" s="29"/>
      <c r="M18" s="29"/>
      <c r="N18" s="29"/>
      <c r="O18" s="29"/>
      <c r="P18" s="29"/>
    </row>
    <row r="19" spans="1:19" s="2" customFormat="1" x14ac:dyDescent="0.2">
      <c r="A19" s="25"/>
      <c r="B19" s="24"/>
      <c r="C19" s="26"/>
      <c r="D19" s="26"/>
      <c r="E19" s="27"/>
      <c r="F19" s="29"/>
      <c r="G19" s="33"/>
      <c r="H19" s="29"/>
      <c r="I19" s="29"/>
      <c r="J19" s="29"/>
      <c r="K19" s="29"/>
      <c r="L19" s="29"/>
      <c r="M19" s="29"/>
      <c r="N19" s="29"/>
      <c r="O19" s="29"/>
      <c r="P19" s="29"/>
    </row>
    <row r="20" spans="1:19" x14ac:dyDescent="0.2">
      <c r="A20" s="25"/>
      <c r="B20" s="30"/>
      <c r="C20" s="31"/>
      <c r="D20" s="32"/>
      <c r="E20" s="27"/>
      <c r="F20" s="26"/>
      <c r="G20" s="33"/>
      <c r="H20" s="29"/>
      <c r="I20" s="28"/>
      <c r="J20" s="29"/>
      <c r="K20" s="29"/>
      <c r="L20" s="29"/>
      <c r="M20" s="29"/>
      <c r="N20" s="29"/>
      <c r="O20" s="29"/>
      <c r="P20" s="29"/>
    </row>
    <row r="21" spans="1:19" s="2" customFormat="1" x14ac:dyDescent="0.2">
      <c r="A21" s="25"/>
      <c r="B21" s="34"/>
      <c r="C21" s="24" t="s">
        <v>7</v>
      </c>
      <c r="D21" s="35"/>
      <c r="E21" s="36"/>
      <c r="F21" s="36"/>
      <c r="G21" s="36"/>
      <c r="H21" s="37"/>
      <c r="I21" s="36"/>
      <c r="J21" s="37"/>
      <c r="K21" s="37"/>
      <c r="L21" s="38">
        <f>SUM(L9:L20)</f>
        <v>0</v>
      </c>
      <c r="M21" s="38">
        <f>SUM(M9:M20)</f>
        <v>0</v>
      </c>
      <c r="N21" s="38">
        <f>SUM(N9:N20)</f>
        <v>0</v>
      </c>
      <c r="O21" s="38">
        <f>SUM(O9:O20)</f>
        <v>0</v>
      </c>
      <c r="P21" s="38">
        <f>SUM(P9:P20)</f>
        <v>0</v>
      </c>
      <c r="Q21" s="1"/>
    </row>
    <row r="22" spans="1:19" x14ac:dyDescent="0.2">
      <c r="A22" s="88"/>
      <c r="B22" s="92" t="s">
        <v>9</v>
      </c>
      <c r="C22" s="93"/>
      <c r="D22" s="90"/>
      <c r="E22" s="91"/>
      <c r="F22" s="94"/>
      <c r="G22" s="95"/>
      <c r="H22" s="95"/>
      <c r="I22" s="94"/>
      <c r="J22" s="95"/>
      <c r="K22" s="96"/>
      <c r="L22" s="38">
        <f>SUM(L21:L21)</f>
        <v>0</v>
      </c>
      <c r="M22" s="38">
        <f>SUM(M21:M21)</f>
        <v>0</v>
      </c>
      <c r="N22" s="38">
        <f>SUM(N21:N21)</f>
        <v>0</v>
      </c>
      <c r="O22" s="38">
        <f>SUM(O21:O21)</f>
        <v>0</v>
      </c>
      <c r="P22" s="38">
        <f>SUM(P21:P21)</f>
        <v>0</v>
      </c>
    </row>
    <row r="23" spans="1:19" x14ac:dyDescent="0.2">
      <c r="A23" s="88"/>
      <c r="B23" s="97" t="s">
        <v>10</v>
      </c>
      <c r="C23" s="97"/>
      <c r="D23" s="98"/>
      <c r="E23" s="91"/>
      <c r="F23" s="94"/>
      <c r="G23" s="95"/>
      <c r="H23" s="95"/>
      <c r="I23" s="94"/>
      <c r="J23" s="95"/>
      <c r="K23" s="96"/>
      <c r="L23" s="99"/>
      <c r="M23" s="100"/>
      <c r="N23" s="101"/>
      <c r="O23" s="32"/>
      <c r="P23" s="102">
        <f>P22*D23</f>
        <v>0</v>
      </c>
    </row>
    <row r="24" spans="1:19" x14ac:dyDescent="0.2">
      <c r="A24" s="88"/>
      <c r="B24" s="97" t="s">
        <v>11</v>
      </c>
      <c r="C24" s="97"/>
      <c r="D24" s="98"/>
      <c r="E24" s="91"/>
      <c r="F24" s="94"/>
      <c r="G24" s="95"/>
      <c r="H24" s="95"/>
      <c r="I24" s="94"/>
      <c r="J24" s="95"/>
      <c r="K24" s="96"/>
      <c r="L24" s="99"/>
      <c r="M24" s="100"/>
      <c r="N24" s="101"/>
      <c r="O24" s="32"/>
      <c r="P24" s="102">
        <f>P22*D24</f>
        <v>0</v>
      </c>
    </row>
    <row r="25" spans="1:19" x14ac:dyDescent="0.2">
      <c r="A25" s="88"/>
      <c r="B25" s="97"/>
      <c r="C25" s="89"/>
      <c r="D25" s="90"/>
      <c r="E25" s="91"/>
      <c r="F25" s="103"/>
      <c r="G25" s="104"/>
      <c r="H25" s="104"/>
      <c r="I25" s="103"/>
      <c r="J25" s="104"/>
      <c r="K25" s="105" t="s">
        <v>12</v>
      </c>
      <c r="L25" s="106"/>
      <c r="M25" s="107"/>
      <c r="N25" s="107"/>
      <c r="O25" s="108"/>
      <c r="P25" s="109">
        <f>SUM(P22:P24)</f>
        <v>0</v>
      </c>
    </row>
    <row r="26" spans="1:19" x14ac:dyDescent="0.2">
      <c r="A26" s="88"/>
      <c r="B26" s="97"/>
      <c r="C26" s="89"/>
      <c r="D26" s="90"/>
      <c r="E26" s="91"/>
      <c r="F26" s="103"/>
      <c r="G26" s="104"/>
      <c r="H26" s="104"/>
      <c r="I26" s="103"/>
      <c r="J26" s="104"/>
      <c r="K26" s="105" t="s">
        <v>13</v>
      </c>
      <c r="L26" s="110"/>
      <c r="M26" s="110">
        <v>0.21</v>
      </c>
      <c r="N26" s="107"/>
      <c r="O26" s="108"/>
      <c r="P26" s="109">
        <f>P25*M26</f>
        <v>0</v>
      </c>
    </row>
    <row r="27" spans="1:19" x14ac:dyDescent="0.2">
      <c r="A27" s="88"/>
      <c r="B27" s="97"/>
      <c r="C27" s="89"/>
      <c r="D27" s="90"/>
      <c r="E27" s="91"/>
      <c r="F27" s="103"/>
      <c r="G27" s="104"/>
      <c r="H27" s="104"/>
      <c r="I27" s="103"/>
      <c r="J27" s="104"/>
      <c r="K27" s="105" t="s">
        <v>14</v>
      </c>
      <c r="L27" s="106"/>
      <c r="M27" s="107"/>
      <c r="N27" s="107"/>
      <c r="O27" s="108"/>
      <c r="P27" s="109">
        <f>P25+P26</f>
        <v>0</v>
      </c>
      <c r="S27" s="8"/>
    </row>
    <row r="28" spans="1:19" x14ac:dyDescent="0.2">
      <c r="M28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rgb="FFFF0000"/>
    <pageSetUpPr fitToPage="1"/>
  </sheetPr>
  <dimension ref="A1:S24"/>
  <sheetViews>
    <sheetView view="pageBreakPreview" zoomScale="70" zoomScaleNormal="115" zoomScaleSheetLayoutView="70" workbookViewId="0">
      <selection activeCell="A28" sqref="A28:IV2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6" x14ac:dyDescent="0.2">
      <c r="A1" s="160" t="s">
        <v>418</v>
      </c>
      <c r="E1" s="4"/>
      <c r="L1" s="4"/>
      <c r="M1" s="1"/>
    </row>
    <row r="2" spans="1:16" x14ac:dyDescent="0.2">
      <c r="A2" s="160" t="s">
        <v>419</v>
      </c>
      <c r="B2" s="67"/>
      <c r="C2" s="6"/>
      <c r="D2" s="6"/>
      <c r="E2" s="6"/>
      <c r="F2" s="6"/>
      <c r="H2" s="5"/>
      <c r="I2" s="5"/>
      <c r="J2" s="5"/>
      <c r="K2" s="5"/>
    </row>
    <row r="3" spans="1:16" x14ac:dyDescent="0.2">
      <c r="B3" s="67"/>
      <c r="C3" s="6"/>
      <c r="D3" s="5" t="s">
        <v>145</v>
      </c>
      <c r="E3" s="6"/>
      <c r="F3" s="6"/>
      <c r="H3" s="5"/>
      <c r="I3" s="5"/>
      <c r="J3" s="5"/>
      <c r="K3" s="5"/>
    </row>
    <row r="4" spans="1:16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6" x14ac:dyDescent="0.2">
      <c r="B5" s="66" t="s">
        <v>420</v>
      </c>
      <c r="E5" s="4"/>
      <c r="M5" s="1"/>
      <c r="N5" s="7" t="s">
        <v>8</v>
      </c>
      <c r="O5" s="8">
        <f>P23</f>
        <v>0</v>
      </c>
      <c r="P5" s="1" t="s">
        <v>86</v>
      </c>
    </row>
    <row r="6" spans="1:16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6" s="10" customFormat="1" ht="93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6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6" s="11" customFormat="1" x14ac:dyDescent="0.2">
      <c r="A9" s="16"/>
      <c r="B9" s="24"/>
      <c r="C9" s="21"/>
      <c r="D9" s="21"/>
      <c r="E9" s="18"/>
      <c r="F9" s="12"/>
      <c r="G9" s="19"/>
      <c r="H9" s="12"/>
      <c r="I9" s="12"/>
      <c r="J9" s="12"/>
      <c r="K9" s="12"/>
      <c r="L9" s="12"/>
      <c r="M9" s="12"/>
      <c r="N9" s="12"/>
      <c r="O9" s="12"/>
      <c r="P9" s="12"/>
    </row>
    <row r="10" spans="1:16" s="11" customFormat="1" x14ac:dyDescent="0.2">
      <c r="A10" s="16"/>
      <c r="B10" s="214"/>
      <c r="C10" s="21"/>
      <c r="D10" s="21"/>
      <c r="E10" s="18"/>
      <c r="F10" s="143"/>
      <c r="G10" s="62"/>
      <c r="H10" s="12"/>
      <c r="I10" s="28"/>
      <c r="J10" s="12"/>
      <c r="K10" s="12">
        <f t="shared" ref="K10:K18" si="0">SUM(H10:J10)</f>
        <v>0</v>
      </c>
      <c r="L10" s="12">
        <f t="shared" ref="L10:L18" si="1">ROUND(E10*F10,2)</f>
        <v>0</v>
      </c>
      <c r="M10" s="12">
        <f t="shared" ref="M10:M18" si="2">ROUND(E10*H10,2)</f>
        <v>0</v>
      </c>
      <c r="N10" s="12">
        <f t="shared" ref="N10:N18" si="3">ROUND(E10*I10,2)</f>
        <v>0</v>
      </c>
      <c r="O10" s="12">
        <f t="shared" ref="O10:O18" si="4">ROUND(E10*J10,2)</f>
        <v>0</v>
      </c>
      <c r="P10" s="12">
        <f t="shared" ref="P10:P18" si="5">ROUND(((M10+N10)+O10),2)</f>
        <v>0</v>
      </c>
    </row>
    <row r="11" spans="1:16" s="11" customFormat="1" x14ac:dyDescent="0.2">
      <c r="A11" s="16"/>
      <c r="B11" s="214"/>
      <c r="C11" s="21"/>
      <c r="D11" s="21"/>
      <c r="E11" s="21"/>
      <c r="F11" s="143"/>
      <c r="G11" s="62"/>
      <c r="H11" s="12"/>
      <c r="I11" s="28"/>
      <c r="J11" s="12"/>
      <c r="K11" s="12">
        <f t="shared" si="0"/>
        <v>0</v>
      </c>
      <c r="L11" s="12">
        <f t="shared" si="1"/>
        <v>0</v>
      </c>
      <c r="M11" s="12">
        <f t="shared" si="2"/>
        <v>0</v>
      </c>
      <c r="N11" s="12">
        <f t="shared" si="3"/>
        <v>0</v>
      </c>
      <c r="O11" s="12">
        <f t="shared" si="4"/>
        <v>0</v>
      </c>
      <c r="P11" s="12">
        <f t="shared" si="5"/>
        <v>0</v>
      </c>
    </row>
    <row r="12" spans="1:16" s="11" customFormat="1" x14ac:dyDescent="0.2">
      <c r="A12" s="16"/>
      <c r="B12" s="214"/>
      <c r="C12" s="21"/>
      <c r="D12" s="21"/>
      <c r="E12" s="21"/>
      <c r="F12" s="143"/>
      <c r="G12" s="62"/>
      <c r="H12" s="12"/>
      <c r="I12" s="12"/>
      <c r="J12" s="12"/>
      <c r="K12" s="12">
        <f t="shared" si="0"/>
        <v>0</v>
      </c>
      <c r="L12" s="12">
        <f t="shared" si="1"/>
        <v>0</v>
      </c>
      <c r="M12" s="12">
        <f t="shared" si="2"/>
        <v>0</v>
      </c>
      <c r="N12" s="12">
        <f t="shared" si="3"/>
        <v>0</v>
      </c>
      <c r="O12" s="12">
        <f t="shared" si="4"/>
        <v>0</v>
      </c>
      <c r="P12" s="12">
        <f t="shared" si="5"/>
        <v>0</v>
      </c>
    </row>
    <row r="13" spans="1:16" s="11" customFormat="1" x14ac:dyDescent="0.2">
      <c r="A13" s="16"/>
      <c r="B13" s="434"/>
      <c r="C13" s="21"/>
      <c r="D13" s="21"/>
      <c r="E13" s="21"/>
      <c r="F13" s="143"/>
      <c r="G13" s="62"/>
      <c r="H13" s="12"/>
      <c r="I13" s="12"/>
      <c r="J13" s="12"/>
      <c r="K13" s="12">
        <f t="shared" si="0"/>
        <v>0</v>
      </c>
      <c r="L13" s="12">
        <f t="shared" si="1"/>
        <v>0</v>
      </c>
      <c r="M13" s="12">
        <f t="shared" si="2"/>
        <v>0</v>
      </c>
      <c r="N13" s="12">
        <f t="shared" si="3"/>
        <v>0</v>
      </c>
      <c r="O13" s="12">
        <f t="shared" si="4"/>
        <v>0</v>
      </c>
      <c r="P13" s="12">
        <f t="shared" si="5"/>
        <v>0</v>
      </c>
    </row>
    <row r="14" spans="1:16" s="11" customFormat="1" x14ac:dyDescent="0.2">
      <c r="A14" s="16"/>
      <c r="B14" s="434"/>
      <c r="C14" s="21"/>
      <c r="D14" s="21"/>
      <c r="E14" s="21"/>
      <c r="F14" s="143"/>
      <c r="G14" s="62"/>
      <c r="H14" s="12"/>
      <c r="I14" s="12"/>
      <c r="J14" s="12"/>
      <c r="K14" s="12">
        <f t="shared" si="0"/>
        <v>0</v>
      </c>
      <c r="L14" s="12">
        <f t="shared" si="1"/>
        <v>0</v>
      </c>
      <c r="M14" s="12">
        <f t="shared" si="2"/>
        <v>0</v>
      </c>
      <c r="N14" s="12">
        <f t="shared" si="3"/>
        <v>0</v>
      </c>
      <c r="O14" s="12">
        <f t="shared" si="4"/>
        <v>0</v>
      </c>
      <c r="P14" s="12">
        <f t="shared" si="5"/>
        <v>0</v>
      </c>
    </row>
    <row r="15" spans="1:16" s="11" customFormat="1" x14ac:dyDescent="0.2">
      <c r="A15" s="16"/>
      <c r="B15" s="214"/>
      <c r="C15" s="21"/>
      <c r="D15" s="21"/>
      <c r="E15" s="18"/>
      <c r="F15" s="143"/>
      <c r="G15" s="62"/>
      <c r="H15" s="12"/>
      <c r="I15" s="12"/>
      <c r="J15" s="12"/>
      <c r="K15" s="12">
        <f t="shared" si="0"/>
        <v>0</v>
      </c>
      <c r="L15" s="12">
        <f t="shared" si="1"/>
        <v>0</v>
      </c>
      <c r="M15" s="12">
        <f t="shared" si="2"/>
        <v>0</v>
      </c>
      <c r="N15" s="12">
        <f t="shared" si="3"/>
        <v>0</v>
      </c>
      <c r="O15" s="12">
        <f t="shared" si="4"/>
        <v>0</v>
      </c>
      <c r="P15" s="12">
        <f t="shared" si="5"/>
        <v>0</v>
      </c>
    </row>
    <row r="16" spans="1:16" s="11" customFormat="1" x14ac:dyDescent="0.2">
      <c r="A16" s="16"/>
      <c r="B16" s="214"/>
      <c r="C16" s="21"/>
      <c r="D16" s="21"/>
      <c r="E16" s="18"/>
      <c r="F16" s="143"/>
      <c r="G16" s="62"/>
      <c r="H16" s="12"/>
      <c r="I16" s="12"/>
      <c r="J16" s="12"/>
      <c r="K16" s="12">
        <f t="shared" si="0"/>
        <v>0</v>
      </c>
      <c r="L16" s="12">
        <f t="shared" si="1"/>
        <v>0</v>
      </c>
      <c r="M16" s="12">
        <f t="shared" si="2"/>
        <v>0</v>
      </c>
      <c r="N16" s="12">
        <f t="shared" si="3"/>
        <v>0</v>
      </c>
      <c r="O16" s="12">
        <f t="shared" si="4"/>
        <v>0</v>
      </c>
      <c r="P16" s="12">
        <f t="shared" si="5"/>
        <v>0</v>
      </c>
    </row>
    <row r="17" spans="1:19" s="11" customFormat="1" x14ac:dyDescent="0.2">
      <c r="A17" s="16"/>
      <c r="B17" s="434"/>
      <c r="C17" s="21"/>
      <c r="D17" s="21"/>
      <c r="E17" s="18"/>
      <c r="F17" s="143"/>
      <c r="G17" s="62"/>
      <c r="H17" s="12"/>
      <c r="I17" s="12"/>
      <c r="J17" s="12"/>
      <c r="K17" s="12">
        <f t="shared" si="0"/>
        <v>0</v>
      </c>
      <c r="L17" s="12">
        <f t="shared" si="1"/>
        <v>0</v>
      </c>
      <c r="M17" s="12">
        <f t="shared" si="2"/>
        <v>0</v>
      </c>
      <c r="N17" s="12">
        <f t="shared" si="3"/>
        <v>0</v>
      </c>
      <c r="O17" s="12">
        <f t="shared" si="4"/>
        <v>0</v>
      </c>
      <c r="P17" s="12">
        <f t="shared" si="5"/>
        <v>0</v>
      </c>
    </row>
    <row r="18" spans="1:19" x14ac:dyDescent="0.2">
      <c r="A18" s="25"/>
      <c r="B18" s="434"/>
      <c r="C18" s="31"/>
      <c r="D18" s="32"/>
      <c r="E18" s="27"/>
      <c r="F18" s="143"/>
      <c r="G18" s="62"/>
      <c r="H18" s="12"/>
      <c r="I18" s="28"/>
      <c r="J18" s="12"/>
      <c r="K18" s="12">
        <f t="shared" si="0"/>
        <v>0</v>
      </c>
      <c r="L18" s="12">
        <f t="shared" si="1"/>
        <v>0</v>
      </c>
      <c r="M18" s="12">
        <f t="shared" si="2"/>
        <v>0</v>
      </c>
      <c r="N18" s="12">
        <f t="shared" si="3"/>
        <v>0</v>
      </c>
      <c r="O18" s="12">
        <f t="shared" si="4"/>
        <v>0</v>
      </c>
      <c r="P18" s="12">
        <f t="shared" si="5"/>
        <v>0</v>
      </c>
    </row>
    <row r="19" spans="1:19" s="2" customFormat="1" x14ac:dyDescent="0.2">
      <c r="A19" s="25"/>
      <c r="B19" s="34"/>
      <c r="C19" s="24" t="s">
        <v>7</v>
      </c>
      <c r="D19" s="35"/>
      <c r="E19" s="36"/>
      <c r="F19" s="36"/>
      <c r="G19" s="36"/>
      <c r="H19" s="37"/>
      <c r="I19" s="36"/>
      <c r="J19" s="37"/>
      <c r="K19" s="37"/>
      <c r="L19" s="38">
        <f>SUM(L9:L18)</f>
        <v>0</v>
      </c>
      <c r="M19" s="38">
        <f>SUM(M9:M18)</f>
        <v>0</v>
      </c>
      <c r="N19" s="38">
        <f>SUM(N9:N18)</f>
        <v>0</v>
      </c>
      <c r="O19" s="38">
        <f>SUM(O9:O18)</f>
        <v>0</v>
      </c>
      <c r="P19" s="38">
        <f>SUM(P9:P18)</f>
        <v>0</v>
      </c>
      <c r="Q19" s="1"/>
    </row>
    <row r="20" spans="1:19" s="10" customFormat="1" ht="15" customHeight="1" x14ac:dyDescent="0.2">
      <c r="A20" s="13"/>
      <c r="B20" s="45" t="s">
        <v>9</v>
      </c>
      <c r="C20" s="46"/>
      <c r="D20" s="47"/>
      <c r="E20" s="15"/>
      <c r="F20" s="41"/>
      <c r="G20" s="42"/>
      <c r="H20" s="42"/>
      <c r="I20" s="41"/>
      <c r="J20" s="42"/>
      <c r="K20" s="48"/>
      <c r="L20" s="49">
        <f>SUM(L19:L19)</f>
        <v>0</v>
      </c>
      <c r="M20" s="49">
        <f>SUM(M19:M19)</f>
        <v>0</v>
      </c>
      <c r="N20" s="49">
        <f>SUM(N19:N19)</f>
        <v>0</v>
      </c>
      <c r="O20" s="49">
        <f>SUM(O19:O19)</f>
        <v>0</v>
      </c>
      <c r="P20" s="49">
        <f>SUM(P19:P19)</f>
        <v>0</v>
      </c>
    </row>
    <row r="21" spans="1:19" s="10" customFormat="1" x14ac:dyDescent="0.2">
      <c r="A21" s="13"/>
      <c r="B21" s="39"/>
      <c r="C21" s="14"/>
      <c r="D21" s="47"/>
      <c r="E21" s="15"/>
      <c r="F21" s="53"/>
      <c r="G21" s="54"/>
      <c r="H21" s="54"/>
      <c r="I21" s="53"/>
      <c r="J21" s="54"/>
      <c r="K21" s="55" t="s">
        <v>12</v>
      </c>
      <c r="L21" s="56"/>
      <c r="M21" s="57"/>
      <c r="N21" s="57"/>
      <c r="O21" s="58"/>
      <c r="P21" s="59">
        <f>SUM(P20:P20)</f>
        <v>0</v>
      </c>
    </row>
    <row r="22" spans="1:19" s="10" customFormat="1" x14ac:dyDescent="0.2">
      <c r="A22" s="13"/>
      <c r="B22" s="39"/>
      <c r="C22" s="14"/>
      <c r="D22" s="47"/>
      <c r="E22" s="15"/>
      <c r="F22" s="53"/>
      <c r="G22" s="54"/>
      <c r="H22" s="54"/>
      <c r="I22" s="53"/>
      <c r="J22" s="54"/>
      <c r="K22" s="55" t="s">
        <v>13</v>
      </c>
      <c r="L22" s="52"/>
      <c r="M22" s="52">
        <v>0.21</v>
      </c>
      <c r="N22" s="57"/>
      <c r="O22" s="58"/>
      <c r="P22" s="59">
        <f>P21*M22</f>
        <v>0</v>
      </c>
    </row>
    <row r="23" spans="1:19" s="10" customFormat="1" x14ac:dyDescent="0.2">
      <c r="A23" s="13"/>
      <c r="B23" s="39"/>
      <c r="C23" s="14"/>
      <c r="D23" s="47"/>
      <c r="E23" s="15"/>
      <c r="F23" s="53"/>
      <c r="G23" s="54"/>
      <c r="H23" s="54"/>
      <c r="I23" s="53"/>
      <c r="J23" s="54"/>
      <c r="K23" s="55" t="s">
        <v>14</v>
      </c>
      <c r="L23" s="56"/>
      <c r="M23" s="57"/>
      <c r="N23" s="57"/>
      <c r="O23" s="58"/>
      <c r="P23" s="59">
        <f>P21+P22</f>
        <v>0</v>
      </c>
      <c r="S23" s="61"/>
    </row>
    <row r="24" spans="1:19" x14ac:dyDescent="0.2">
      <c r="M24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rgb="FFFF0000"/>
    <pageSetUpPr fitToPage="1"/>
  </sheetPr>
  <dimension ref="A1:S19"/>
  <sheetViews>
    <sheetView view="pageBreakPreview" zoomScaleNormal="100" zoomScaleSheetLayoutView="100" workbookViewId="0">
      <selection activeCell="A28" sqref="A28:IV2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7" x14ac:dyDescent="0.2">
      <c r="A1" s="160" t="s">
        <v>418</v>
      </c>
      <c r="E1" s="4"/>
      <c r="L1" s="4"/>
      <c r="M1" s="1"/>
    </row>
    <row r="2" spans="1:17" x14ac:dyDescent="0.2">
      <c r="A2" s="160" t="s">
        <v>419</v>
      </c>
      <c r="B2" s="67"/>
      <c r="C2" s="6"/>
      <c r="D2" s="6"/>
      <c r="E2" s="6"/>
      <c r="F2" s="6"/>
      <c r="H2" s="5"/>
      <c r="I2" s="5"/>
      <c r="J2" s="5"/>
      <c r="K2" s="5"/>
    </row>
    <row r="3" spans="1:17" x14ac:dyDescent="0.2">
      <c r="B3" s="67"/>
      <c r="C3" s="6"/>
      <c r="D3" s="5" t="s">
        <v>146</v>
      </c>
      <c r="E3" s="6"/>
      <c r="F3" s="6"/>
      <c r="H3" s="5"/>
      <c r="I3" s="5"/>
      <c r="J3" s="5"/>
      <c r="K3" s="5"/>
    </row>
    <row r="4" spans="1:17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7" x14ac:dyDescent="0.2">
      <c r="B5" s="66" t="s">
        <v>420</v>
      </c>
      <c r="E5" s="4"/>
      <c r="M5" s="1"/>
      <c r="N5" s="7" t="s">
        <v>8</v>
      </c>
      <c r="O5" s="8">
        <f>P18</f>
        <v>0</v>
      </c>
      <c r="P5" s="1" t="s">
        <v>86</v>
      </c>
    </row>
    <row r="6" spans="1:17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7" s="10" customFormat="1" ht="54.75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7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7" s="11" customFormat="1" x14ac:dyDescent="0.2">
      <c r="A9" s="16"/>
      <c r="B9" s="24"/>
      <c r="C9" s="21"/>
      <c r="D9" s="21"/>
      <c r="E9" s="18"/>
      <c r="F9" s="12"/>
      <c r="G9" s="19"/>
      <c r="H9" s="12"/>
      <c r="I9" s="12"/>
      <c r="J9" s="12"/>
      <c r="K9" s="12"/>
      <c r="L9" s="12"/>
      <c r="M9" s="12"/>
      <c r="N9" s="12"/>
      <c r="O9" s="12"/>
      <c r="P9" s="12"/>
    </row>
    <row r="10" spans="1:17" s="11" customFormat="1" x14ac:dyDescent="0.2">
      <c r="A10" s="16"/>
      <c r="B10" s="265"/>
      <c r="C10" s="239"/>
      <c r="D10" s="60"/>
      <c r="E10" s="273"/>
      <c r="F10" s="143"/>
      <c r="G10" s="62"/>
      <c r="H10" s="133"/>
      <c r="I10" s="133"/>
      <c r="J10" s="133"/>
      <c r="K10" s="12"/>
      <c r="L10" s="12"/>
      <c r="M10" s="12"/>
      <c r="N10" s="12"/>
      <c r="O10" s="12"/>
      <c r="P10" s="12"/>
    </row>
    <row r="11" spans="1:17" s="11" customFormat="1" x14ac:dyDescent="0.2">
      <c r="A11" s="16"/>
      <c r="B11" s="272"/>
      <c r="C11" s="239"/>
      <c r="D11" s="60"/>
      <c r="E11" s="273"/>
      <c r="F11" s="143"/>
      <c r="G11" s="62"/>
      <c r="H11" s="12"/>
      <c r="I11" s="12"/>
      <c r="J11" s="12"/>
      <c r="K11" s="12"/>
      <c r="L11" s="12"/>
      <c r="M11" s="12"/>
      <c r="N11" s="12"/>
      <c r="O11" s="12"/>
      <c r="P11" s="12"/>
    </row>
    <row r="12" spans="1:17" s="11" customFormat="1" x14ac:dyDescent="0.2">
      <c r="A12" s="16"/>
      <c r="B12" s="265"/>
      <c r="C12" s="239"/>
      <c r="D12" s="60"/>
      <c r="E12" s="273"/>
      <c r="F12" s="143"/>
      <c r="G12" s="62"/>
      <c r="H12" s="12"/>
      <c r="I12" s="12"/>
      <c r="J12" s="12"/>
      <c r="K12" s="12"/>
      <c r="L12" s="12"/>
      <c r="M12" s="12"/>
      <c r="N12" s="12"/>
      <c r="O12" s="12"/>
      <c r="P12" s="12"/>
    </row>
    <row r="13" spans="1:17" s="11" customFormat="1" x14ac:dyDescent="0.2">
      <c r="A13" s="16"/>
      <c r="B13" s="24"/>
      <c r="C13" s="21"/>
      <c r="D13" s="21"/>
      <c r="E13" s="18"/>
      <c r="F13" s="12"/>
      <c r="G13" s="19"/>
      <c r="H13" s="12"/>
      <c r="I13" s="12"/>
      <c r="J13" s="12"/>
      <c r="K13" s="12"/>
      <c r="L13" s="12"/>
      <c r="M13" s="12"/>
      <c r="N13" s="12"/>
      <c r="O13" s="12"/>
      <c r="P13" s="12"/>
    </row>
    <row r="14" spans="1:17" s="2" customFormat="1" x14ac:dyDescent="0.2">
      <c r="A14" s="25"/>
      <c r="B14" s="34"/>
      <c r="C14" s="24" t="s">
        <v>7</v>
      </c>
      <c r="D14" s="35"/>
      <c r="E14" s="36"/>
      <c r="F14" s="36"/>
      <c r="G14" s="36"/>
      <c r="H14" s="37"/>
      <c r="I14" s="36"/>
      <c r="J14" s="37"/>
      <c r="K14" s="37"/>
      <c r="L14" s="38">
        <f>SUM(L9:L13)</f>
        <v>0</v>
      </c>
      <c r="M14" s="38">
        <f>SUM(M9:M13)</f>
        <v>0</v>
      </c>
      <c r="N14" s="38">
        <f>SUM(N9:N13)</f>
        <v>0</v>
      </c>
      <c r="O14" s="38">
        <f>SUM(O9:O13)</f>
        <v>0</v>
      </c>
      <c r="P14" s="38">
        <f>SUM(P9:P13)</f>
        <v>0</v>
      </c>
      <c r="Q14" s="1"/>
    </row>
    <row r="15" spans="1:17" s="10" customFormat="1" x14ac:dyDescent="0.2">
      <c r="A15" s="13"/>
      <c r="B15" s="45" t="s">
        <v>9</v>
      </c>
      <c r="C15" s="46"/>
      <c r="D15" s="47"/>
      <c r="E15" s="15"/>
      <c r="F15" s="41"/>
      <c r="G15" s="42"/>
      <c r="H15" s="42"/>
      <c r="I15" s="41"/>
      <c r="J15" s="42"/>
      <c r="K15" s="48"/>
      <c r="L15" s="49">
        <f>SUM(L14:L14)</f>
        <v>0</v>
      </c>
      <c r="M15" s="49">
        <f>SUM(M14:M14)</f>
        <v>0</v>
      </c>
      <c r="N15" s="49">
        <f>SUM(N14:N14)</f>
        <v>0</v>
      </c>
      <c r="O15" s="49">
        <f>SUM(O14:O14)</f>
        <v>0</v>
      </c>
      <c r="P15" s="49">
        <f>SUM(P14:P14)</f>
        <v>0</v>
      </c>
    </row>
    <row r="16" spans="1:17" s="10" customFormat="1" x14ac:dyDescent="0.2">
      <c r="A16" s="13"/>
      <c r="B16" s="39"/>
      <c r="C16" s="14"/>
      <c r="D16" s="47"/>
      <c r="E16" s="15"/>
      <c r="F16" s="53"/>
      <c r="G16" s="54"/>
      <c r="H16" s="54"/>
      <c r="I16" s="53"/>
      <c r="J16" s="54"/>
      <c r="K16" s="55" t="s">
        <v>12</v>
      </c>
      <c r="L16" s="56"/>
      <c r="M16" s="57"/>
      <c r="N16" s="57"/>
      <c r="O16" s="58"/>
      <c r="P16" s="59">
        <f>SUM(P15:P15)</f>
        <v>0</v>
      </c>
    </row>
    <row r="17" spans="1:19" s="10" customFormat="1" x14ac:dyDescent="0.2">
      <c r="A17" s="13"/>
      <c r="B17" s="39"/>
      <c r="C17" s="14"/>
      <c r="D17" s="47"/>
      <c r="E17" s="15"/>
      <c r="F17" s="53"/>
      <c r="G17" s="54"/>
      <c r="H17" s="54"/>
      <c r="I17" s="53"/>
      <c r="J17" s="54"/>
      <c r="K17" s="55" t="s">
        <v>13</v>
      </c>
      <c r="L17" s="52"/>
      <c r="M17" s="52">
        <v>0.21</v>
      </c>
      <c r="N17" s="57"/>
      <c r="O17" s="58"/>
      <c r="P17" s="59">
        <f>P16*M17</f>
        <v>0</v>
      </c>
    </row>
    <row r="18" spans="1:19" s="10" customFormat="1" x14ac:dyDescent="0.2">
      <c r="A18" s="13"/>
      <c r="B18" s="39"/>
      <c r="C18" s="14"/>
      <c r="D18" s="47"/>
      <c r="E18" s="15"/>
      <c r="F18" s="53"/>
      <c r="G18" s="54"/>
      <c r="H18" s="54"/>
      <c r="I18" s="53"/>
      <c r="J18" s="54"/>
      <c r="K18" s="55" t="s">
        <v>14</v>
      </c>
      <c r="L18" s="56"/>
      <c r="M18" s="57"/>
      <c r="N18" s="57"/>
      <c r="O18" s="58"/>
      <c r="P18" s="59">
        <f>P16+P17</f>
        <v>0</v>
      </c>
      <c r="S18" s="61"/>
    </row>
    <row r="19" spans="1:19" x14ac:dyDescent="0.2">
      <c r="M19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rgb="FFFF0000"/>
    <pageSetUpPr fitToPage="1"/>
  </sheetPr>
  <dimension ref="A1:T24"/>
  <sheetViews>
    <sheetView view="pageBreakPreview" zoomScaleNormal="100" zoomScaleSheetLayoutView="100" workbookViewId="0">
      <selection activeCell="A28" sqref="A28:IV2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22.42578125" style="66" customWidth="1"/>
    <col min="4" max="4" width="6.140625" style="1" customWidth="1"/>
    <col min="5" max="5" width="6.28515625" style="1" customWidth="1"/>
    <col min="6" max="6" width="7.42578125" style="1" customWidth="1"/>
    <col min="7" max="7" width="6.85546875" style="1" bestFit="1" customWidth="1"/>
    <col min="8" max="8" width="8.28515625" style="1" customWidth="1"/>
    <col min="9" max="9" width="8.42578125" style="1" customWidth="1"/>
    <col min="10" max="10" width="9.28515625" style="1" bestFit="1" customWidth="1"/>
    <col min="11" max="11" width="9.42578125" style="1" customWidth="1"/>
    <col min="12" max="12" width="10.140625" style="1" customWidth="1"/>
    <col min="13" max="13" width="9.42578125" style="1" customWidth="1"/>
    <col min="14" max="14" width="9.7109375" style="4" customWidth="1"/>
    <col min="15" max="15" width="9.28515625" style="1" customWidth="1"/>
    <col min="16" max="16" width="8.7109375" style="1" customWidth="1"/>
    <col min="17" max="17" width="10.28515625" style="1" customWidth="1"/>
    <col min="18" max="16384" width="9.140625" style="1"/>
  </cols>
  <sheetData>
    <row r="1" spans="1:17" x14ac:dyDescent="0.2">
      <c r="A1" s="160" t="s">
        <v>418</v>
      </c>
      <c r="F1" s="4"/>
      <c r="M1" s="4"/>
      <c r="N1" s="1"/>
    </row>
    <row r="2" spans="1:17" x14ac:dyDescent="0.2">
      <c r="A2" s="160" t="s">
        <v>419</v>
      </c>
      <c r="B2" s="67"/>
      <c r="C2" s="67"/>
      <c r="D2" s="6"/>
      <c r="E2" s="6"/>
      <c r="F2" s="6"/>
      <c r="G2" s="6"/>
      <c r="I2" s="5"/>
      <c r="J2" s="5"/>
      <c r="K2" s="5"/>
      <c r="L2" s="5"/>
    </row>
    <row r="3" spans="1:17" ht="15" customHeight="1" x14ac:dyDescent="0.2">
      <c r="B3" s="67"/>
      <c r="C3" s="67"/>
      <c r="D3" s="6"/>
      <c r="E3" s="5" t="s">
        <v>147</v>
      </c>
      <c r="F3" s="6"/>
      <c r="G3" s="6"/>
      <c r="I3" s="5"/>
      <c r="J3" s="5"/>
      <c r="K3" s="5"/>
      <c r="L3" s="5"/>
    </row>
    <row r="4" spans="1:17" ht="14.25" customHeight="1" x14ac:dyDescent="0.2">
      <c r="B4" s="67"/>
      <c r="C4" s="67"/>
      <c r="D4" s="6"/>
      <c r="E4" s="5" t="e">
        <f>#REF!</f>
        <v>#REF!</v>
      </c>
      <c r="F4" s="6"/>
      <c r="G4" s="6"/>
      <c r="H4" s="5"/>
      <c r="I4" s="5"/>
      <c r="J4" s="5"/>
      <c r="K4" s="5"/>
      <c r="L4" s="5"/>
    </row>
    <row r="5" spans="1:17" x14ac:dyDescent="0.2">
      <c r="B5" s="66" t="s">
        <v>420</v>
      </c>
      <c r="F5" s="4"/>
      <c r="N5" s="1"/>
      <c r="O5" s="7" t="s">
        <v>8</v>
      </c>
      <c r="P5" s="8">
        <f>Q23</f>
        <v>0</v>
      </c>
      <c r="Q5" s="1" t="s">
        <v>86</v>
      </c>
    </row>
    <row r="6" spans="1:17" s="10" customFormat="1" x14ac:dyDescent="0.2">
      <c r="A6" s="668" t="s">
        <v>0</v>
      </c>
      <c r="B6" s="670" t="s">
        <v>18</v>
      </c>
      <c r="C6" s="671"/>
      <c r="D6" s="669" t="s">
        <v>6</v>
      </c>
      <c r="E6" s="669" t="s">
        <v>19</v>
      </c>
      <c r="F6" s="669" t="s">
        <v>20</v>
      </c>
      <c r="G6" s="667" t="s">
        <v>1</v>
      </c>
      <c r="H6" s="667"/>
      <c r="I6" s="667"/>
      <c r="J6" s="667"/>
      <c r="K6" s="667"/>
      <c r="L6" s="667"/>
      <c r="M6" s="667" t="s">
        <v>2</v>
      </c>
      <c r="N6" s="667"/>
      <c r="O6" s="667"/>
      <c r="P6" s="667"/>
      <c r="Q6" s="667"/>
    </row>
    <row r="7" spans="1:17" s="10" customFormat="1" ht="54.75" x14ac:dyDescent="0.2">
      <c r="A7" s="668"/>
      <c r="B7" s="672"/>
      <c r="C7" s="673"/>
      <c r="D7" s="669"/>
      <c r="E7" s="669"/>
      <c r="F7" s="669"/>
      <c r="G7" s="22" t="s">
        <v>3</v>
      </c>
      <c r="H7" s="22" t="s">
        <v>21</v>
      </c>
      <c r="I7" s="22" t="s">
        <v>22</v>
      </c>
      <c r="J7" s="22" t="s">
        <v>23</v>
      </c>
      <c r="K7" s="22" t="s">
        <v>24</v>
      </c>
      <c r="L7" s="22" t="s">
        <v>25</v>
      </c>
      <c r="M7" s="22" t="s">
        <v>4</v>
      </c>
      <c r="N7" s="22" t="s">
        <v>26</v>
      </c>
      <c r="O7" s="22" t="s">
        <v>23</v>
      </c>
      <c r="P7" s="22" t="s">
        <v>24</v>
      </c>
      <c r="Q7" s="22" t="s">
        <v>27</v>
      </c>
    </row>
    <row r="8" spans="1:17" x14ac:dyDescent="0.2">
      <c r="A8" s="9">
        <v>1</v>
      </c>
      <c r="B8" s="9">
        <v>2</v>
      </c>
      <c r="C8" s="9"/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9">
        <v>16</v>
      </c>
    </row>
    <row r="9" spans="1:17" s="11" customFormat="1" x14ac:dyDescent="0.2">
      <c r="A9" s="16"/>
      <c r="B9" s="24"/>
      <c r="C9" s="24"/>
      <c r="D9" s="21"/>
      <c r="E9" s="21"/>
      <c r="F9" s="18"/>
      <c r="G9" s="12"/>
      <c r="H9" s="19"/>
      <c r="I9" s="12"/>
      <c r="J9" s="12"/>
      <c r="K9" s="12"/>
      <c r="L9" s="12"/>
      <c r="M9" s="12"/>
      <c r="N9" s="12"/>
      <c r="O9" s="12"/>
      <c r="P9" s="12"/>
      <c r="Q9" s="12"/>
    </row>
    <row r="10" spans="1:17" s="11" customFormat="1" x14ac:dyDescent="0.2">
      <c r="A10" s="16"/>
      <c r="B10" s="144"/>
      <c r="C10" s="145"/>
      <c r="D10" s="146"/>
      <c r="E10" s="146"/>
      <c r="F10" s="18"/>
      <c r="G10" s="12"/>
      <c r="H10" s="19"/>
      <c r="I10" s="12"/>
      <c r="J10" s="12"/>
      <c r="K10" s="12"/>
      <c r="L10" s="12"/>
      <c r="M10" s="12"/>
      <c r="N10" s="12"/>
      <c r="O10" s="12"/>
      <c r="P10" s="12"/>
      <c r="Q10" s="12"/>
    </row>
    <row r="11" spans="1:17" s="11" customFormat="1" x14ac:dyDescent="0.2">
      <c r="A11" s="16">
        <v>1</v>
      </c>
      <c r="B11" s="116"/>
      <c r="C11" s="137"/>
      <c r="D11" s="137"/>
      <c r="E11" s="138"/>
      <c r="F11" s="18"/>
      <c r="G11" s="12"/>
      <c r="H11" s="19"/>
      <c r="I11" s="12"/>
      <c r="J11" s="12"/>
      <c r="K11" s="12"/>
      <c r="L11" s="12"/>
      <c r="M11" s="12"/>
      <c r="N11" s="12"/>
      <c r="O11" s="12"/>
      <c r="P11" s="12"/>
      <c r="Q11" s="12"/>
    </row>
    <row r="12" spans="1:17" s="11" customFormat="1" x14ac:dyDescent="0.2">
      <c r="A12" s="16">
        <v>2</v>
      </c>
      <c r="B12" s="147"/>
      <c r="C12" s="121"/>
      <c r="D12" s="121"/>
      <c r="E12" s="121"/>
      <c r="F12" s="18"/>
      <c r="G12" s="12"/>
      <c r="H12" s="19"/>
      <c r="I12" s="12"/>
      <c r="J12" s="12"/>
      <c r="K12" s="12"/>
      <c r="L12" s="12"/>
      <c r="M12" s="12"/>
      <c r="N12" s="12"/>
      <c r="O12" s="12"/>
      <c r="P12" s="12"/>
      <c r="Q12" s="12"/>
    </row>
    <row r="13" spans="1:17" s="11" customFormat="1" x14ac:dyDescent="0.2">
      <c r="A13" s="16">
        <v>3</v>
      </c>
      <c r="B13" s="147"/>
      <c r="C13" s="121"/>
      <c r="D13" s="121"/>
      <c r="E13" s="121"/>
      <c r="F13" s="18"/>
      <c r="G13" s="12"/>
      <c r="H13" s="19"/>
      <c r="I13" s="12"/>
      <c r="J13" s="12"/>
      <c r="K13" s="12"/>
      <c r="L13" s="12"/>
      <c r="M13" s="12"/>
      <c r="N13" s="12"/>
      <c r="O13" s="12"/>
      <c r="P13" s="12"/>
      <c r="Q13" s="12"/>
    </row>
    <row r="14" spans="1:17" s="11" customFormat="1" x14ac:dyDescent="0.2">
      <c r="A14" s="16">
        <v>4</v>
      </c>
      <c r="B14" s="147"/>
      <c r="C14" s="121"/>
      <c r="D14" s="121"/>
      <c r="E14" s="121"/>
      <c r="F14" s="18"/>
      <c r="G14" s="12"/>
      <c r="H14" s="19"/>
      <c r="I14" s="12"/>
      <c r="J14" s="12"/>
      <c r="K14" s="12"/>
      <c r="L14" s="12"/>
      <c r="M14" s="12"/>
      <c r="N14" s="12"/>
      <c r="O14" s="12"/>
      <c r="P14" s="12"/>
      <c r="Q14" s="12"/>
    </row>
    <row r="15" spans="1:17" s="11" customFormat="1" x14ac:dyDescent="0.2">
      <c r="A15" s="16">
        <v>5</v>
      </c>
      <c r="B15" s="147"/>
      <c r="C15" s="121"/>
      <c r="D15" s="121"/>
      <c r="E15" s="121"/>
      <c r="F15" s="18"/>
      <c r="G15" s="12"/>
      <c r="H15" s="19"/>
      <c r="I15" s="12"/>
      <c r="J15" s="12"/>
      <c r="K15" s="12"/>
      <c r="L15" s="12"/>
      <c r="M15" s="12"/>
      <c r="N15" s="12"/>
      <c r="O15" s="12"/>
      <c r="P15" s="12"/>
      <c r="Q15" s="12"/>
    </row>
    <row r="16" spans="1:17" s="11" customFormat="1" x14ac:dyDescent="0.2">
      <c r="A16" s="16">
        <v>67</v>
      </c>
      <c r="B16" s="147"/>
      <c r="C16" s="121"/>
      <c r="D16" s="121"/>
      <c r="E16" s="121"/>
      <c r="F16" s="18"/>
      <c r="G16" s="12"/>
      <c r="H16" s="19"/>
      <c r="I16" s="12"/>
      <c r="J16" s="12"/>
      <c r="K16" s="12"/>
      <c r="L16" s="12"/>
      <c r="M16" s="12"/>
      <c r="N16" s="12"/>
      <c r="O16" s="12"/>
      <c r="P16" s="12"/>
      <c r="Q16" s="12"/>
    </row>
    <row r="17" spans="1:20" s="11" customFormat="1" x14ac:dyDescent="0.2">
      <c r="A17" s="16">
        <v>68</v>
      </c>
      <c r="B17" s="147"/>
      <c r="C17" s="121"/>
      <c r="D17" s="121"/>
      <c r="E17" s="121"/>
      <c r="F17" s="18"/>
      <c r="G17" s="12"/>
      <c r="H17" s="19"/>
      <c r="I17" s="12"/>
      <c r="J17" s="12"/>
      <c r="K17" s="12"/>
      <c r="L17" s="12"/>
      <c r="M17" s="12"/>
      <c r="N17" s="12"/>
      <c r="O17" s="12"/>
      <c r="P17" s="12"/>
      <c r="Q17" s="12"/>
    </row>
    <row r="18" spans="1:20" x14ac:dyDescent="0.2">
      <c r="A18" s="25"/>
      <c r="B18" s="30"/>
      <c r="C18" s="30"/>
      <c r="D18" s="31"/>
      <c r="E18" s="32"/>
      <c r="F18" s="27"/>
      <c r="G18" s="26"/>
      <c r="H18" s="33"/>
      <c r="I18" s="12"/>
      <c r="J18" s="28"/>
      <c r="K18" s="12"/>
      <c r="L18" s="29"/>
      <c r="M18" s="12"/>
      <c r="N18" s="12"/>
      <c r="O18" s="12"/>
      <c r="P18" s="12"/>
      <c r="Q18" s="12"/>
    </row>
    <row r="19" spans="1:20" s="2" customFormat="1" x14ac:dyDescent="0.2">
      <c r="A19" s="25"/>
      <c r="B19" s="34"/>
      <c r="C19" s="34"/>
      <c r="D19" s="24" t="s">
        <v>7</v>
      </c>
      <c r="E19" s="35"/>
      <c r="F19" s="36"/>
      <c r="G19" s="36"/>
      <c r="H19" s="36"/>
      <c r="I19" s="37"/>
      <c r="J19" s="36"/>
      <c r="K19" s="37"/>
      <c r="L19" s="37"/>
      <c r="M19" s="38">
        <f>SUM(M9:M18)</f>
        <v>0</v>
      </c>
      <c r="N19" s="38">
        <f>SUM(N9:N18)</f>
        <v>0</v>
      </c>
      <c r="O19" s="38">
        <f>SUM(O9:O18)</f>
        <v>0</v>
      </c>
      <c r="P19" s="38">
        <f>SUM(P9:P18)</f>
        <v>0</v>
      </c>
      <c r="Q19" s="38">
        <f>SUM(Q9:Q18)</f>
        <v>0</v>
      </c>
      <c r="R19" s="1"/>
    </row>
    <row r="20" spans="1:20" s="10" customFormat="1" x14ac:dyDescent="0.2">
      <c r="A20" s="13"/>
      <c r="B20" s="45" t="s">
        <v>9</v>
      </c>
      <c r="C20" s="45"/>
      <c r="D20" s="46"/>
      <c r="E20" s="47"/>
      <c r="F20" s="15"/>
      <c r="G20" s="41"/>
      <c r="H20" s="42"/>
      <c r="I20" s="42"/>
      <c r="J20" s="41"/>
      <c r="K20" s="42"/>
      <c r="L20" s="48"/>
      <c r="M20" s="49">
        <f>SUM(M19:M19)</f>
        <v>0</v>
      </c>
      <c r="N20" s="49">
        <f>SUM(N19:N19)</f>
        <v>0</v>
      </c>
      <c r="O20" s="49">
        <f>SUM(O19:O19)</f>
        <v>0</v>
      </c>
      <c r="P20" s="49">
        <f>SUM(P19:P19)</f>
        <v>0</v>
      </c>
      <c r="Q20" s="49">
        <f>SUM(Q19:Q19)</f>
        <v>0</v>
      </c>
    </row>
    <row r="21" spans="1:20" s="10" customFormat="1" x14ac:dyDescent="0.2">
      <c r="A21" s="13"/>
      <c r="B21" s="39"/>
      <c r="C21" s="39"/>
      <c r="D21" s="14"/>
      <c r="E21" s="47"/>
      <c r="F21" s="15"/>
      <c r="G21" s="53"/>
      <c r="H21" s="54"/>
      <c r="I21" s="54"/>
      <c r="J21" s="53"/>
      <c r="K21" s="54"/>
      <c r="L21" s="55" t="s">
        <v>12</v>
      </c>
      <c r="M21" s="56"/>
      <c r="N21" s="57"/>
      <c r="O21" s="57"/>
      <c r="P21" s="58"/>
      <c r="Q21" s="59">
        <f>SUM(Q20:Q20)</f>
        <v>0</v>
      </c>
    </row>
    <row r="22" spans="1:20" s="10" customFormat="1" x14ac:dyDescent="0.2">
      <c r="A22" s="13"/>
      <c r="B22" s="39"/>
      <c r="C22" s="39"/>
      <c r="D22" s="14"/>
      <c r="E22" s="47"/>
      <c r="F22" s="15"/>
      <c r="G22" s="53"/>
      <c r="H22" s="54"/>
      <c r="I22" s="54"/>
      <c r="J22" s="53"/>
      <c r="K22" s="54"/>
      <c r="L22" s="55" t="s">
        <v>13</v>
      </c>
      <c r="M22" s="52"/>
      <c r="N22" s="52">
        <v>0.21</v>
      </c>
      <c r="O22" s="57"/>
      <c r="P22" s="58"/>
      <c r="Q22" s="59">
        <f>Q21*N22</f>
        <v>0</v>
      </c>
    </row>
    <row r="23" spans="1:20" s="10" customFormat="1" x14ac:dyDescent="0.2">
      <c r="A23" s="13"/>
      <c r="B23" s="39"/>
      <c r="C23" s="39"/>
      <c r="D23" s="14"/>
      <c r="E23" s="47"/>
      <c r="F23" s="15"/>
      <c r="G23" s="53"/>
      <c r="H23" s="54"/>
      <c r="I23" s="54"/>
      <c r="J23" s="53"/>
      <c r="K23" s="54"/>
      <c r="L23" s="55" t="s">
        <v>14</v>
      </c>
      <c r="M23" s="56"/>
      <c r="N23" s="57"/>
      <c r="O23" s="57"/>
      <c r="P23" s="58"/>
      <c r="Q23" s="59">
        <f>Q21+Q22</f>
        <v>0</v>
      </c>
      <c r="T23" s="61"/>
    </row>
    <row r="24" spans="1:20" x14ac:dyDescent="0.2">
      <c r="N24" s="1"/>
    </row>
  </sheetData>
  <mergeCells count="7">
    <mergeCell ref="M6:Q6"/>
    <mergeCell ref="A6:A7"/>
    <mergeCell ref="D6:D7"/>
    <mergeCell ref="E6:E7"/>
    <mergeCell ref="F6:F7"/>
    <mergeCell ref="G6:L6"/>
    <mergeCell ref="B6:C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Footer>Page &amp;P of &amp;N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rgb="FFFF0000"/>
    <pageSetUpPr fitToPage="1"/>
  </sheetPr>
  <dimension ref="A1:S21"/>
  <sheetViews>
    <sheetView view="pageBreakPreview" zoomScale="60" zoomScaleNormal="100" workbookViewId="0">
      <selection activeCell="A28" sqref="A28:IV2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7" x14ac:dyDescent="0.2">
      <c r="A1" s="160" t="s">
        <v>418</v>
      </c>
      <c r="E1" s="4"/>
      <c r="L1" s="4"/>
      <c r="M1" s="1"/>
    </row>
    <row r="2" spans="1:17" x14ac:dyDescent="0.2">
      <c r="A2" s="160" t="s">
        <v>419</v>
      </c>
      <c r="B2" s="67"/>
      <c r="C2" s="6"/>
      <c r="D2" s="6"/>
      <c r="E2" s="6"/>
      <c r="F2" s="6"/>
      <c r="H2" s="5"/>
      <c r="I2" s="5"/>
      <c r="J2" s="5"/>
      <c r="K2" s="5"/>
    </row>
    <row r="3" spans="1:17" x14ac:dyDescent="0.2">
      <c r="B3" s="67"/>
      <c r="C3" s="6"/>
      <c r="D3" s="5" t="s">
        <v>148</v>
      </c>
      <c r="E3" s="6"/>
      <c r="F3" s="6"/>
      <c r="H3" s="5"/>
      <c r="I3" s="5"/>
      <c r="J3" s="5"/>
      <c r="K3" s="5"/>
    </row>
    <row r="4" spans="1:17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7" x14ac:dyDescent="0.2">
      <c r="B5" s="66" t="s">
        <v>420</v>
      </c>
      <c r="E5" s="4"/>
      <c r="M5" s="1"/>
      <c r="N5" s="7" t="s">
        <v>8</v>
      </c>
      <c r="O5" s="8">
        <f>P20</f>
        <v>0</v>
      </c>
      <c r="P5" s="1" t="s">
        <v>86</v>
      </c>
    </row>
    <row r="6" spans="1:17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7" s="10" customFormat="1" ht="56.25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7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7" s="11" customFormat="1" x14ac:dyDescent="0.2">
      <c r="A9" s="16"/>
      <c r="B9" s="24"/>
      <c r="C9" s="21"/>
      <c r="D9" s="21"/>
      <c r="E9" s="18"/>
      <c r="F9" s="12"/>
      <c r="G9" s="19"/>
      <c r="H9" s="12"/>
      <c r="I9" s="12"/>
      <c r="J9" s="12"/>
      <c r="K9" s="12"/>
      <c r="L9" s="12"/>
      <c r="M9" s="12"/>
      <c r="N9" s="12"/>
      <c r="O9" s="12"/>
      <c r="P9" s="12"/>
    </row>
    <row r="10" spans="1:17" s="11" customFormat="1" x14ac:dyDescent="0.2">
      <c r="A10" s="16"/>
      <c r="B10" s="24"/>
      <c r="C10" s="21"/>
      <c r="D10" s="21"/>
      <c r="E10" s="18"/>
      <c r="F10" s="12"/>
      <c r="G10" s="19"/>
      <c r="H10" s="12"/>
      <c r="I10" s="12"/>
      <c r="J10" s="12"/>
      <c r="K10" s="12"/>
      <c r="L10" s="12"/>
      <c r="M10" s="12"/>
      <c r="N10" s="12"/>
      <c r="O10" s="12"/>
      <c r="P10" s="12"/>
    </row>
    <row r="11" spans="1:17" s="11" customFormat="1" x14ac:dyDescent="0.2">
      <c r="A11" s="16"/>
      <c r="B11" s="24"/>
      <c r="C11" s="21"/>
      <c r="D11" s="21"/>
      <c r="E11" s="18"/>
      <c r="F11" s="12"/>
      <c r="G11" s="19"/>
      <c r="H11" s="12"/>
      <c r="I11" s="12"/>
      <c r="J11" s="12"/>
      <c r="K11" s="12"/>
      <c r="L11" s="12"/>
      <c r="M11" s="12"/>
      <c r="N11" s="12"/>
      <c r="O11" s="12"/>
      <c r="P11" s="12"/>
    </row>
    <row r="12" spans="1:17" s="11" customFormat="1" x14ac:dyDescent="0.2">
      <c r="A12" s="16"/>
      <c r="B12" s="24"/>
      <c r="C12" s="21"/>
      <c r="D12" s="21"/>
      <c r="E12" s="18"/>
      <c r="F12" s="12"/>
      <c r="G12" s="19"/>
      <c r="H12" s="12"/>
      <c r="I12" s="12"/>
      <c r="J12" s="12"/>
      <c r="K12" s="12"/>
      <c r="L12" s="12"/>
      <c r="M12" s="12"/>
      <c r="N12" s="12"/>
      <c r="O12" s="12"/>
      <c r="P12" s="12"/>
    </row>
    <row r="13" spans="1:17" s="11" customFormat="1" x14ac:dyDescent="0.2">
      <c r="A13" s="16"/>
      <c r="B13" s="24"/>
      <c r="C13" s="21"/>
      <c r="D13" s="21"/>
      <c r="E13" s="18"/>
      <c r="F13" s="12"/>
      <c r="G13" s="19"/>
      <c r="H13" s="12"/>
      <c r="I13" s="12"/>
      <c r="J13" s="12"/>
      <c r="K13" s="12"/>
      <c r="L13" s="12"/>
      <c r="M13" s="12"/>
      <c r="N13" s="12"/>
      <c r="O13" s="12"/>
      <c r="P13" s="12"/>
    </row>
    <row r="14" spans="1:17" s="11" customFormat="1" x14ac:dyDescent="0.2">
      <c r="A14" s="16"/>
      <c r="B14" s="24"/>
      <c r="C14" s="21"/>
      <c r="D14" s="21"/>
      <c r="E14" s="18"/>
      <c r="F14" s="12"/>
      <c r="G14" s="19"/>
      <c r="H14" s="12"/>
      <c r="I14" s="12"/>
      <c r="J14" s="12"/>
      <c r="K14" s="12"/>
      <c r="L14" s="12"/>
      <c r="M14" s="12"/>
      <c r="N14" s="12"/>
      <c r="O14" s="12"/>
      <c r="P14" s="12"/>
    </row>
    <row r="15" spans="1:17" x14ac:dyDescent="0.2">
      <c r="A15" s="25"/>
      <c r="B15" s="30"/>
      <c r="C15" s="31"/>
      <c r="D15" s="32"/>
      <c r="E15" s="27"/>
      <c r="F15" s="26"/>
      <c r="G15" s="33"/>
      <c r="H15" s="12"/>
      <c r="I15" s="28"/>
      <c r="J15" s="12"/>
      <c r="K15" s="29"/>
      <c r="L15" s="12"/>
      <c r="M15" s="12"/>
      <c r="N15" s="12"/>
      <c r="O15" s="12"/>
      <c r="P15" s="12"/>
    </row>
    <row r="16" spans="1:17" s="2" customFormat="1" x14ac:dyDescent="0.2">
      <c r="A16" s="25"/>
      <c r="B16" s="34"/>
      <c r="C16" s="24" t="s">
        <v>7</v>
      </c>
      <c r="D16" s="35"/>
      <c r="E16" s="36"/>
      <c r="F16" s="36"/>
      <c r="G16" s="36"/>
      <c r="H16" s="37"/>
      <c r="I16" s="36"/>
      <c r="J16" s="37"/>
      <c r="K16" s="37"/>
      <c r="L16" s="38">
        <f>SUM(L9:L15)</f>
        <v>0</v>
      </c>
      <c r="M16" s="38">
        <f>SUM(M9:M15)</f>
        <v>0</v>
      </c>
      <c r="N16" s="38">
        <f>SUM(N9:N15)</f>
        <v>0</v>
      </c>
      <c r="O16" s="38">
        <f>SUM(O9:O15)</f>
        <v>0</v>
      </c>
      <c r="P16" s="38">
        <f>SUM(P9:P15)</f>
        <v>0</v>
      </c>
      <c r="Q16" s="1"/>
    </row>
    <row r="17" spans="1:19" s="10" customFormat="1" x14ac:dyDescent="0.2">
      <c r="A17" s="13"/>
      <c r="B17" s="45" t="s">
        <v>9</v>
      </c>
      <c r="C17" s="46"/>
      <c r="D17" s="47"/>
      <c r="E17" s="15"/>
      <c r="F17" s="41"/>
      <c r="G17" s="42"/>
      <c r="H17" s="42"/>
      <c r="I17" s="41"/>
      <c r="J17" s="42"/>
      <c r="K17" s="48"/>
      <c r="L17" s="49">
        <f>SUM(L16:L16)</f>
        <v>0</v>
      </c>
      <c r="M17" s="49">
        <f>SUM(M16:M16)</f>
        <v>0</v>
      </c>
      <c r="N17" s="49">
        <f>SUM(N16:N16)</f>
        <v>0</v>
      </c>
      <c r="O17" s="49">
        <f>SUM(O16:O16)</f>
        <v>0</v>
      </c>
      <c r="P17" s="49">
        <f>SUM(P16:P16)</f>
        <v>0</v>
      </c>
    </row>
    <row r="18" spans="1:19" s="10" customFormat="1" x14ac:dyDescent="0.2">
      <c r="A18" s="13"/>
      <c r="B18" s="39"/>
      <c r="C18" s="14"/>
      <c r="D18" s="47"/>
      <c r="E18" s="15"/>
      <c r="F18" s="53"/>
      <c r="G18" s="54"/>
      <c r="H18" s="54"/>
      <c r="I18" s="53"/>
      <c r="J18" s="54"/>
      <c r="K18" s="55" t="s">
        <v>12</v>
      </c>
      <c r="L18" s="56"/>
      <c r="M18" s="57"/>
      <c r="N18" s="57"/>
      <c r="O18" s="58"/>
      <c r="P18" s="59">
        <f>SUM(P17:P17)</f>
        <v>0</v>
      </c>
    </row>
    <row r="19" spans="1:19" s="10" customFormat="1" x14ac:dyDescent="0.2">
      <c r="A19" s="13"/>
      <c r="B19" s="39"/>
      <c r="C19" s="14"/>
      <c r="D19" s="47"/>
      <c r="E19" s="15"/>
      <c r="F19" s="53"/>
      <c r="G19" s="54"/>
      <c r="H19" s="54"/>
      <c r="I19" s="53"/>
      <c r="J19" s="54"/>
      <c r="K19" s="55" t="s">
        <v>13</v>
      </c>
      <c r="L19" s="52"/>
      <c r="M19" s="52">
        <v>0.21</v>
      </c>
      <c r="N19" s="57"/>
      <c r="O19" s="58"/>
      <c r="P19" s="59">
        <f>P18*M19</f>
        <v>0</v>
      </c>
    </row>
    <row r="20" spans="1:19" s="10" customFormat="1" x14ac:dyDescent="0.2">
      <c r="A20" s="13"/>
      <c r="B20" s="39"/>
      <c r="C20" s="14"/>
      <c r="D20" s="47"/>
      <c r="E20" s="15"/>
      <c r="F20" s="53"/>
      <c r="G20" s="54"/>
      <c r="H20" s="54"/>
      <c r="I20" s="53"/>
      <c r="J20" s="54"/>
      <c r="K20" s="55" t="s">
        <v>14</v>
      </c>
      <c r="L20" s="56"/>
      <c r="M20" s="57"/>
      <c r="N20" s="57"/>
      <c r="O20" s="58"/>
      <c r="P20" s="59">
        <f>P18+P19</f>
        <v>0</v>
      </c>
      <c r="S20" s="61"/>
    </row>
    <row r="21" spans="1:19" x14ac:dyDescent="0.2">
      <c r="M21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rgb="FFFF0000"/>
    <pageSetUpPr fitToPage="1"/>
  </sheetPr>
  <dimension ref="A1:S22"/>
  <sheetViews>
    <sheetView view="pageBreakPreview" zoomScale="60" zoomScaleNormal="100" workbookViewId="0">
      <selection activeCell="A28" sqref="A28:IV2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6" x14ac:dyDescent="0.2">
      <c r="A1" s="160" t="s">
        <v>418</v>
      </c>
      <c r="E1" s="4"/>
      <c r="L1" s="4"/>
      <c r="M1" s="1"/>
    </row>
    <row r="2" spans="1:16" x14ac:dyDescent="0.2">
      <c r="A2" s="160" t="s">
        <v>419</v>
      </c>
      <c r="B2" s="67"/>
      <c r="C2" s="6"/>
      <c r="D2" s="6"/>
      <c r="E2" s="6"/>
      <c r="F2" s="6"/>
      <c r="H2" s="5"/>
      <c r="I2" s="5"/>
      <c r="J2" s="5"/>
      <c r="K2" s="5"/>
    </row>
    <row r="3" spans="1:16" x14ac:dyDescent="0.2">
      <c r="B3" s="67"/>
      <c r="C3" s="6"/>
      <c r="D3" s="5" t="s">
        <v>149</v>
      </c>
      <c r="E3" s="6"/>
      <c r="F3" s="6"/>
      <c r="H3" s="5"/>
      <c r="I3" s="5"/>
      <c r="J3" s="5"/>
      <c r="K3" s="5"/>
    </row>
    <row r="4" spans="1:16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6" x14ac:dyDescent="0.2">
      <c r="B5" s="66" t="s">
        <v>420</v>
      </c>
      <c r="E5" s="4"/>
      <c r="M5" s="1"/>
      <c r="N5" s="7" t="s">
        <v>8</v>
      </c>
      <c r="O5" s="8">
        <f>P21</f>
        <v>0</v>
      </c>
      <c r="P5" s="1" t="s">
        <v>86</v>
      </c>
    </row>
    <row r="6" spans="1:16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6" s="10" customFormat="1" ht="56.25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6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6" s="11" customFormat="1" x14ac:dyDescent="0.2">
      <c r="A9" s="16"/>
      <c r="B9" s="24"/>
      <c r="C9" s="21"/>
      <c r="D9" s="21"/>
      <c r="E9" s="18"/>
      <c r="F9" s="12"/>
      <c r="G9" s="19"/>
      <c r="H9" s="12"/>
      <c r="I9" s="12"/>
      <c r="J9" s="12"/>
      <c r="K9" s="12"/>
      <c r="L9" s="12"/>
      <c r="M9" s="12"/>
      <c r="N9" s="12"/>
      <c r="O9" s="12"/>
      <c r="P9" s="12"/>
    </row>
    <row r="10" spans="1:16" s="11" customFormat="1" x14ac:dyDescent="0.2">
      <c r="A10" s="16"/>
      <c r="B10" s="24"/>
      <c r="C10" s="21"/>
      <c r="D10" s="21"/>
      <c r="E10" s="18"/>
      <c r="F10" s="12"/>
      <c r="G10" s="19"/>
      <c r="H10" s="12"/>
      <c r="I10" s="12"/>
      <c r="J10" s="12"/>
      <c r="K10" s="12"/>
      <c r="L10" s="12"/>
      <c r="M10" s="12"/>
      <c r="N10" s="12"/>
      <c r="O10" s="12"/>
      <c r="P10" s="12"/>
    </row>
    <row r="11" spans="1:16" s="11" customFormat="1" x14ac:dyDescent="0.2">
      <c r="A11" s="16"/>
      <c r="B11" s="24"/>
      <c r="C11" s="21"/>
      <c r="D11" s="21"/>
      <c r="E11" s="18"/>
      <c r="F11" s="12"/>
      <c r="G11" s="19"/>
      <c r="H11" s="12"/>
      <c r="I11" s="12"/>
      <c r="J11" s="12"/>
      <c r="K11" s="12"/>
      <c r="L11" s="12"/>
      <c r="M11" s="12"/>
      <c r="N11" s="12"/>
      <c r="O11" s="12"/>
      <c r="P11" s="12"/>
    </row>
    <row r="12" spans="1:16" s="11" customFormat="1" x14ac:dyDescent="0.2">
      <c r="A12" s="16"/>
      <c r="B12" s="24"/>
      <c r="C12" s="21"/>
      <c r="D12" s="21"/>
      <c r="E12" s="18"/>
      <c r="F12" s="12"/>
      <c r="G12" s="19"/>
      <c r="H12" s="12"/>
      <c r="I12" s="12"/>
      <c r="J12" s="12"/>
      <c r="K12" s="12"/>
      <c r="L12" s="12"/>
      <c r="M12" s="12"/>
      <c r="N12" s="12"/>
      <c r="O12" s="12"/>
      <c r="P12" s="12"/>
    </row>
    <row r="13" spans="1:16" s="11" customFormat="1" x14ac:dyDescent="0.2">
      <c r="A13" s="16"/>
      <c r="B13" s="24"/>
      <c r="C13" s="21"/>
      <c r="D13" s="21"/>
      <c r="E13" s="18"/>
      <c r="F13" s="12"/>
      <c r="G13" s="19"/>
      <c r="H13" s="12"/>
      <c r="I13" s="12"/>
      <c r="J13" s="12"/>
      <c r="K13" s="12"/>
      <c r="L13" s="12"/>
      <c r="M13" s="12"/>
      <c r="N13" s="12"/>
      <c r="O13" s="12"/>
      <c r="P13" s="12"/>
    </row>
    <row r="14" spans="1:16" s="11" customFormat="1" x14ac:dyDescent="0.2">
      <c r="A14" s="16"/>
      <c r="B14" s="24"/>
      <c r="C14" s="21"/>
      <c r="D14" s="21"/>
      <c r="E14" s="18"/>
      <c r="F14" s="12"/>
      <c r="G14" s="19"/>
      <c r="H14" s="12"/>
      <c r="I14" s="12"/>
      <c r="J14" s="12"/>
      <c r="K14" s="12"/>
      <c r="L14" s="12"/>
      <c r="M14" s="12"/>
      <c r="N14" s="12"/>
      <c r="O14" s="12"/>
      <c r="P14" s="12"/>
    </row>
    <row r="15" spans="1:16" s="11" customFormat="1" x14ac:dyDescent="0.2">
      <c r="A15" s="16"/>
      <c r="B15" s="24"/>
      <c r="C15" s="21"/>
      <c r="D15" s="21"/>
      <c r="E15" s="18"/>
      <c r="F15" s="12"/>
      <c r="G15" s="19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2">
      <c r="A16" s="25"/>
      <c r="B16" s="30"/>
      <c r="C16" s="31"/>
      <c r="D16" s="32"/>
      <c r="E16" s="27"/>
      <c r="F16" s="26"/>
      <c r="G16" s="33"/>
      <c r="H16" s="12"/>
      <c r="I16" s="28"/>
      <c r="J16" s="12"/>
      <c r="K16" s="29"/>
      <c r="L16" s="12"/>
      <c r="M16" s="12"/>
      <c r="N16" s="12"/>
      <c r="O16" s="12"/>
      <c r="P16" s="12"/>
    </row>
    <row r="17" spans="1:19" s="2" customFormat="1" x14ac:dyDescent="0.2">
      <c r="A17" s="25"/>
      <c r="B17" s="34"/>
      <c r="C17" s="24" t="s">
        <v>7</v>
      </c>
      <c r="D17" s="35"/>
      <c r="E17" s="36"/>
      <c r="F17" s="36"/>
      <c r="G17" s="36"/>
      <c r="H17" s="37"/>
      <c r="I17" s="36"/>
      <c r="J17" s="37"/>
      <c r="K17" s="37"/>
      <c r="L17" s="38">
        <f>SUM(L9:L16)</f>
        <v>0</v>
      </c>
      <c r="M17" s="38">
        <f>SUM(M9:M16)</f>
        <v>0</v>
      </c>
      <c r="N17" s="38">
        <f>SUM(N9:N16)</f>
        <v>0</v>
      </c>
      <c r="O17" s="38">
        <f>SUM(O9:O16)</f>
        <v>0</v>
      </c>
      <c r="P17" s="38">
        <f>SUM(P9:P16)</f>
        <v>0</v>
      </c>
      <c r="Q17" s="1"/>
    </row>
    <row r="18" spans="1:19" s="10" customFormat="1" x14ac:dyDescent="0.2">
      <c r="A18" s="13"/>
      <c r="B18" s="45" t="s">
        <v>9</v>
      </c>
      <c r="C18" s="46"/>
      <c r="D18" s="47"/>
      <c r="E18" s="15"/>
      <c r="F18" s="41"/>
      <c r="G18" s="42"/>
      <c r="H18" s="42"/>
      <c r="I18" s="41"/>
      <c r="J18" s="42"/>
      <c r="K18" s="48"/>
      <c r="L18" s="49">
        <f>SUM(L17:L17)</f>
        <v>0</v>
      </c>
      <c r="M18" s="49">
        <f>SUM(M17:M17)</f>
        <v>0</v>
      </c>
      <c r="N18" s="49">
        <f>SUM(N17:N17)</f>
        <v>0</v>
      </c>
      <c r="O18" s="49">
        <f>SUM(O17:O17)</f>
        <v>0</v>
      </c>
      <c r="P18" s="49">
        <f>SUM(P17:P17)</f>
        <v>0</v>
      </c>
    </row>
    <row r="19" spans="1:19" s="10" customFormat="1" x14ac:dyDescent="0.2">
      <c r="A19" s="13"/>
      <c r="B19" s="39"/>
      <c r="C19" s="14"/>
      <c r="D19" s="47"/>
      <c r="E19" s="15"/>
      <c r="F19" s="53"/>
      <c r="G19" s="54"/>
      <c r="H19" s="54"/>
      <c r="I19" s="53"/>
      <c r="J19" s="54"/>
      <c r="K19" s="55" t="s">
        <v>12</v>
      </c>
      <c r="L19" s="56"/>
      <c r="M19" s="57"/>
      <c r="N19" s="57"/>
      <c r="O19" s="58"/>
      <c r="P19" s="59">
        <f>SUM(P18:P18)</f>
        <v>0</v>
      </c>
    </row>
    <row r="20" spans="1:19" s="10" customFormat="1" x14ac:dyDescent="0.2">
      <c r="A20" s="13"/>
      <c r="B20" s="39"/>
      <c r="C20" s="14"/>
      <c r="D20" s="47"/>
      <c r="E20" s="15"/>
      <c r="F20" s="53"/>
      <c r="G20" s="54"/>
      <c r="H20" s="54"/>
      <c r="I20" s="53"/>
      <c r="J20" s="54"/>
      <c r="K20" s="55" t="s">
        <v>13</v>
      </c>
      <c r="L20" s="52"/>
      <c r="M20" s="52">
        <v>0.21</v>
      </c>
      <c r="N20" s="57"/>
      <c r="O20" s="58"/>
      <c r="P20" s="59">
        <f>P19*M20</f>
        <v>0</v>
      </c>
    </row>
    <row r="21" spans="1:19" s="10" customFormat="1" x14ac:dyDescent="0.2">
      <c r="A21" s="13"/>
      <c r="B21" s="39"/>
      <c r="C21" s="14"/>
      <c r="D21" s="47"/>
      <c r="E21" s="15"/>
      <c r="F21" s="53"/>
      <c r="G21" s="54"/>
      <c r="H21" s="54"/>
      <c r="I21" s="53"/>
      <c r="J21" s="54"/>
      <c r="K21" s="55" t="s">
        <v>14</v>
      </c>
      <c r="L21" s="56"/>
      <c r="M21" s="57"/>
      <c r="N21" s="57"/>
      <c r="O21" s="58"/>
      <c r="P21" s="59">
        <f>P19+P20</f>
        <v>0</v>
      </c>
      <c r="S21" s="61"/>
    </row>
    <row r="22" spans="1:19" x14ac:dyDescent="0.2">
      <c r="M22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rgb="FFFF0000"/>
    <pageSetUpPr fitToPage="1"/>
  </sheetPr>
  <dimension ref="A1:S23"/>
  <sheetViews>
    <sheetView view="pageBreakPreview" zoomScale="60" zoomScaleNormal="100" workbookViewId="0">
      <selection activeCell="A28" sqref="A28:IV29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9.28515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6" x14ac:dyDescent="0.2">
      <c r="A1" s="160" t="s">
        <v>418</v>
      </c>
      <c r="E1" s="4"/>
      <c r="L1" s="4"/>
      <c r="M1" s="1"/>
    </row>
    <row r="2" spans="1:16" x14ac:dyDescent="0.2">
      <c r="A2" s="160" t="s">
        <v>419</v>
      </c>
      <c r="B2" s="67"/>
      <c r="C2" s="6"/>
      <c r="D2" s="6"/>
      <c r="E2" s="6"/>
      <c r="F2" s="6"/>
      <c r="H2" s="5"/>
      <c r="I2" s="5"/>
      <c r="J2" s="5"/>
      <c r="K2" s="5"/>
    </row>
    <row r="3" spans="1:16" x14ac:dyDescent="0.2">
      <c r="B3" s="67"/>
      <c r="C3" s="6"/>
      <c r="D3" s="5" t="s">
        <v>150</v>
      </c>
      <c r="E3" s="6"/>
      <c r="F3" s="6"/>
      <c r="H3" s="5"/>
      <c r="I3" s="5"/>
      <c r="J3" s="5"/>
      <c r="K3" s="5"/>
    </row>
    <row r="4" spans="1:16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6" x14ac:dyDescent="0.2">
      <c r="B5" s="66" t="s">
        <v>420</v>
      </c>
      <c r="E5" s="4"/>
      <c r="M5" s="1"/>
      <c r="N5" s="7" t="s">
        <v>8</v>
      </c>
      <c r="O5" s="8">
        <f>P22</f>
        <v>0</v>
      </c>
      <c r="P5" s="1" t="s">
        <v>86</v>
      </c>
    </row>
    <row r="6" spans="1:16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6" s="10" customFormat="1" ht="91.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6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6" s="11" customFormat="1" x14ac:dyDescent="0.2">
      <c r="A9" s="16"/>
      <c r="B9" s="24"/>
      <c r="C9" s="21"/>
      <c r="D9" s="21"/>
      <c r="E9" s="18"/>
      <c r="F9" s="12"/>
      <c r="G9" s="19"/>
      <c r="H9" s="12"/>
      <c r="I9" s="12"/>
      <c r="J9" s="12"/>
      <c r="K9" s="12"/>
      <c r="L9" s="12"/>
      <c r="M9" s="12"/>
      <c r="N9" s="12"/>
      <c r="O9" s="12"/>
      <c r="P9" s="12"/>
    </row>
    <row r="10" spans="1:16" s="11" customFormat="1" x14ac:dyDescent="0.2">
      <c r="A10" s="16"/>
      <c r="B10" s="386"/>
      <c r="C10" s="282"/>
      <c r="D10" s="21"/>
      <c r="E10" s="283"/>
      <c r="F10" s="143"/>
      <c r="G10" s="62"/>
      <c r="H10" s="133"/>
      <c r="I10" s="133"/>
      <c r="J10" s="133"/>
      <c r="K10" s="12"/>
      <c r="L10" s="12"/>
      <c r="M10" s="12"/>
      <c r="N10" s="12"/>
      <c r="O10" s="12"/>
      <c r="P10" s="12"/>
    </row>
    <row r="11" spans="1:16" s="11" customFormat="1" x14ac:dyDescent="0.2">
      <c r="A11" s="16"/>
      <c r="B11" s="386"/>
      <c r="C11" s="282"/>
      <c r="D11" s="21"/>
      <c r="E11" s="283"/>
      <c r="F11" s="143"/>
      <c r="G11" s="62"/>
      <c r="H11" s="12"/>
      <c r="I11" s="12"/>
      <c r="J11" s="12"/>
      <c r="K11" s="12"/>
      <c r="L11" s="12"/>
      <c r="M11" s="12"/>
      <c r="N11" s="12"/>
      <c r="O11" s="12"/>
      <c r="P11" s="12"/>
    </row>
    <row r="12" spans="1:16" s="11" customFormat="1" x14ac:dyDescent="0.2">
      <c r="A12" s="16"/>
      <c r="B12" s="388"/>
      <c r="C12" s="392"/>
      <c r="D12" s="396"/>
      <c r="E12" s="396"/>
      <c r="F12" s="143"/>
      <c r="G12" s="62"/>
      <c r="H12" s="12"/>
      <c r="I12" s="12"/>
      <c r="J12" s="12"/>
      <c r="K12" s="12"/>
      <c r="L12" s="12"/>
      <c r="M12" s="12"/>
      <c r="N12" s="12"/>
      <c r="O12" s="12"/>
      <c r="P12" s="12"/>
    </row>
    <row r="13" spans="1:16" s="11" customFormat="1" x14ac:dyDescent="0.2">
      <c r="A13" s="16"/>
      <c r="B13" s="388"/>
      <c r="C13" s="392"/>
      <c r="D13" s="396"/>
      <c r="E13" s="396"/>
      <c r="F13" s="143"/>
      <c r="G13" s="62"/>
      <c r="H13" s="12"/>
      <c r="I13" s="12"/>
      <c r="J13" s="12"/>
      <c r="K13" s="12"/>
      <c r="L13" s="12"/>
      <c r="M13" s="12"/>
      <c r="N13" s="12"/>
      <c r="O13" s="12"/>
      <c r="P13" s="12"/>
    </row>
    <row r="14" spans="1:16" s="11" customFormat="1" x14ac:dyDescent="0.2">
      <c r="A14" s="16"/>
      <c r="B14" s="24"/>
      <c r="C14" s="21"/>
      <c r="D14" s="21"/>
      <c r="E14" s="249"/>
      <c r="F14" s="12"/>
      <c r="G14" s="19"/>
      <c r="H14" s="12"/>
      <c r="I14" s="12"/>
      <c r="J14" s="12"/>
      <c r="K14" s="12"/>
      <c r="L14" s="12"/>
      <c r="M14" s="12"/>
      <c r="N14" s="12"/>
      <c r="O14" s="12"/>
      <c r="P14" s="12"/>
    </row>
    <row r="15" spans="1:16" s="11" customFormat="1" x14ac:dyDescent="0.2">
      <c r="A15" s="16"/>
      <c r="B15" s="24"/>
      <c r="C15" s="21"/>
      <c r="D15" s="21"/>
      <c r="E15" s="18"/>
      <c r="F15" s="12"/>
      <c r="G15" s="19"/>
      <c r="H15" s="12"/>
      <c r="I15" s="12"/>
      <c r="J15" s="12"/>
      <c r="K15" s="12"/>
      <c r="L15" s="12"/>
      <c r="M15" s="12"/>
      <c r="N15" s="12"/>
      <c r="O15" s="12"/>
      <c r="P15" s="12"/>
    </row>
    <row r="16" spans="1:16" s="11" customFormat="1" x14ac:dyDescent="0.2">
      <c r="A16" s="16"/>
      <c r="B16" s="24"/>
      <c r="C16" s="21"/>
      <c r="D16" s="21"/>
      <c r="E16" s="18"/>
      <c r="F16" s="12"/>
      <c r="G16" s="19"/>
      <c r="H16" s="12"/>
      <c r="I16" s="12"/>
      <c r="J16" s="12"/>
      <c r="K16" s="12"/>
      <c r="L16" s="12"/>
      <c r="M16" s="12"/>
      <c r="N16" s="12"/>
      <c r="O16" s="12"/>
      <c r="P16" s="12"/>
    </row>
    <row r="17" spans="1:19" x14ac:dyDescent="0.2">
      <c r="A17" s="25"/>
      <c r="B17" s="30"/>
      <c r="C17" s="31"/>
      <c r="D17" s="32"/>
      <c r="E17" s="27"/>
      <c r="F17" s="26"/>
      <c r="G17" s="33"/>
      <c r="H17" s="12"/>
      <c r="I17" s="28"/>
      <c r="J17" s="12"/>
      <c r="K17" s="29"/>
      <c r="L17" s="12"/>
      <c r="M17" s="12"/>
      <c r="N17" s="12"/>
      <c r="O17" s="12"/>
      <c r="P17" s="12"/>
    </row>
    <row r="18" spans="1:19" s="2" customFormat="1" x14ac:dyDescent="0.2">
      <c r="A18" s="25"/>
      <c r="B18" s="34"/>
      <c r="C18" s="24" t="s">
        <v>7</v>
      </c>
      <c r="D18" s="35"/>
      <c r="E18" s="36"/>
      <c r="F18" s="36"/>
      <c r="G18" s="36"/>
      <c r="H18" s="37"/>
      <c r="I18" s="36"/>
      <c r="J18" s="37"/>
      <c r="K18" s="37"/>
      <c r="L18" s="38">
        <f>SUM(L9:L17)</f>
        <v>0</v>
      </c>
      <c r="M18" s="38">
        <f>SUM(M9:M17)</f>
        <v>0</v>
      </c>
      <c r="N18" s="38">
        <f>SUM(N9:N17)</f>
        <v>0</v>
      </c>
      <c r="O18" s="38">
        <f>SUM(O9:O17)</f>
        <v>0</v>
      </c>
      <c r="P18" s="38">
        <f>SUM(P9:P17)</f>
        <v>0</v>
      </c>
      <c r="Q18" s="1"/>
    </row>
    <row r="19" spans="1:19" s="10" customFormat="1" x14ac:dyDescent="0.2">
      <c r="A19" s="13"/>
      <c r="B19" s="45" t="s">
        <v>9</v>
      </c>
      <c r="C19" s="46"/>
      <c r="D19" s="47"/>
      <c r="E19" s="15"/>
      <c r="F19" s="41"/>
      <c r="G19" s="42"/>
      <c r="H19" s="42"/>
      <c r="I19" s="41"/>
      <c r="J19" s="42"/>
      <c r="K19" s="48"/>
      <c r="L19" s="49">
        <f>SUM(L18:L18)</f>
        <v>0</v>
      </c>
      <c r="M19" s="49">
        <f>SUM(M18:M18)</f>
        <v>0</v>
      </c>
      <c r="N19" s="49">
        <f>SUM(N18:N18)</f>
        <v>0</v>
      </c>
      <c r="O19" s="49">
        <f>SUM(O18:O18)</f>
        <v>0</v>
      </c>
      <c r="P19" s="49">
        <f>SUM(P18:P18)</f>
        <v>0</v>
      </c>
    </row>
    <row r="20" spans="1:19" s="10" customFormat="1" x14ac:dyDescent="0.2">
      <c r="A20" s="13"/>
      <c r="B20" s="39"/>
      <c r="C20" s="14"/>
      <c r="D20" s="47"/>
      <c r="E20" s="15"/>
      <c r="F20" s="53"/>
      <c r="G20" s="54"/>
      <c r="H20" s="54"/>
      <c r="I20" s="53"/>
      <c r="J20" s="54"/>
      <c r="K20" s="55" t="s">
        <v>12</v>
      </c>
      <c r="L20" s="56"/>
      <c r="M20" s="57"/>
      <c r="N20" s="57"/>
      <c r="O20" s="58"/>
      <c r="P20" s="59">
        <f>SUM(P19:P19)</f>
        <v>0</v>
      </c>
    </row>
    <row r="21" spans="1:19" s="10" customFormat="1" x14ac:dyDescent="0.2">
      <c r="A21" s="13"/>
      <c r="B21" s="39"/>
      <c r="C21" s="14"/>
      <c r="D21" s="47"/>
      <c r="E21" s="15"/>
      <c r="F21" s="53"/>
      <c r="G21" s="54"/>
      <c r="H21" s="54"/>
      <c r="I21" s="53"/>
      <c r="J21" s="54"/>
      <c r="K21" s="55" t="s">
        <v>13</v>
      </c>
      <c r="L21" s="52"/>
      <c r="M21" s="52">
        <v>0.21</v>
      </c>
      <c r="N21" s="57"/>
      <c r="O21" s="58"/>
      <c r="P21" s="59">
        <f>P20*M21</f>
        <v>0</v>
      </c>
    </row>
    <row r="22" spans="1:19" s="10" customFormat="1" x14ac:dyDescent="0.2">
      <c r="A22" s="13"/>
      <c r="B22" s="39"/>
      <c r="C22" s="14"/>
      <c r="D22" s="47"/>
      <c r="E22" s="15"/>
      <c r="F22" s="53"/>
      <c r="G22" s="54"/>
      <c r="H22" s="54"/>
      <c r="I22" s="53"/>
      <c r="J22" s="54"/>
      <c r="K22" s="55" t="s">
        <v>14</v>
      </c>
      <c r="L22" s="56"/>
      <c r="M22" s="57"/>
      <c r="N22" s="57"/>
      <c r="O22" s="58"/>
      <c r="P22" s="59">
        <f>P20+P21</f>
        <v>0</v>
      </c>
      <c r="S22" s="61"/>
    </row>
    <row r="23" spans="1:19" x14ac:dyDescent="0.2">
      <c r="M23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Footer>Page &amp;P of &amp;N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tabColor rgb="FFFF0000"/>
    <pageSetUpPr fitToPage="1"/>
  </sheetPr>
  <dimension ref="A1:S26"/>
  <sheetViews>
    <sheetView view="pageBreakPreview" zoomScale="60" zoomScaleNormal="100" workbookViewId="0">
      <selection activeCell="A28" sqref="A28:IV29"/>
    </sheetView>
  </sheetViews>
  <sheetFormatPr defaultColWidth="9.140625" defaultRowHeight="12.75" x14ac:dyDescent="0.2"/>
  <cols>
    <col min="1" max="1" width="3.42578125" style="3" customWidth="1"/>
    <col min="2" max="2" width="66.28515625" style="66" customWidth="1"/>
    <col min="3" max="3" width="9.425781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10" width="10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6" x14ac:dyDescent="0.2">
      <c r="A1" s="160" t="s">
        <v>418</v>
      </c>
      <c r="E1" s="4"/>
      <c r="L1" s="4"/>
      <c r="M1" s="1"/>
    </row>
    <row r="2" spans="1:16" x14ac:dyDescent="0.2">
      <c r="A2" s="160" t="s">
        <v>419</v>
      </c>
      <c r="B2" s="67"/>
      <c r="C2" s="6"/>
      <c r="D2" s="6"/>
      <c r="E2" s="6"/>
      <c r="F2" s="6"/>
      <c r="H2" s="5"/>
      <c r="I2" s="5"/>
      <c r="J2" s="5"/>
      <c r="K2" s="5"/>
    </row>
    <row r="3" spans="1:16" x14ac:dyDescent="0.2">
      <c r="B3" s="67"/>
      <c r="C3" s="6"/>
      <c r="D3" s="5" t="s">
        <v>151</v>
      </c>
      <c r="E3" s="6"/>
      <c r="F3" s="6"/>
      <c r="H3" s="5"/>
      <c r="I3" s="5"/>
      <c r="J3" s="5"/>
      <c r="K3" s="5"/>
    </row>
    <row r="4" spans="1:16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6" x14ac:dyDescent="0.2">
      <c r="B5" s="66" t="s">
        <v>420</v>
      </c>
      <c r="E5" s="4"/>
      <c r="M5" s="1"/>
      <c r="N5" s="7" t="s">
        <v>8</v>
      </c>
      <c r="O5" s="8">
        <f>P25</f>
        <v>0</v>
      </c>
      <c r="P5" s="1" t="s">
        <v>86</v>
      </c>
    </row>
    <row r="6" spans="1:16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6" s="10" customFormat="1" ht="90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6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6" s="10" customFormat="1" x14ac:dyDescent="0.2">
      <c r="A9" s="120"/>
      <c r="B9" s="130"/>
      <c r="C9" s="60"/>
      <c r="D9" s="60"/>
      <c r="E9" s="124"/>
      <c r="F9" s="133"/>
      <c r="G9" s="134"/>
      <c r="H9" s="133"/>
      <c r="I9" s="133"/>
      <c r="J9" s="133"/>
      <c r="K9" s="133"/>
      <c r="L9" s="12"/>
      <c r="M9" s="12"/>
      <c r="N9" s="12"/>
      <c r="O9" s="12"/>
      <c r="P9" s="12"/>
    </row>
    <row r="10" spans="1:16" s="10" customFormat="1" x14ac:dyDescent="0.2">
      <c r="A10" s="120"/>
      <c r="B10" s="404"/>
      <c r="C10" s="407"/>
      <c r="E10" s="409"/>
      <c r="F10" s="133"/>
      <c r="G10" s="134"/>
      <c r="H10" s="133"/>
      <c r="I10" s="133"/>
      <c r="J10" s="133"/>
      <c r="K10" s="133"/>
      <c r="L10" s="12"/>
      <c r="M10" s="12"/>
      <c r="N10" s="12"/>
      <c r="O10" s="12"/>
      <c r="P10" s="12"/>
    </row>
    <row r="11" spans="1:16" s="10" customFormat="1" x14ac:dyDescent="0.2">
      <c r="A11" s="120"/>
      <c r="B11" s="404"/>
      <c r="C11" s="407"/>
      <c r="D11" s="21"/>
      <c r="E11" s="409"/>
      <c r="F11" s="143"/>
      <c r="G11" s="62"/>
      <c r="H11" s="12"/>
      <c r="I11" s="12"/>
      <c r="J11" s="12"/>
      <c r="K11" s="12">
        <f>SUM(H11:J11)</f>
        <v>0</v>
      </c>
      <c r="L11" s="12">
        <f>ROUND(E11*F11,2)</f>
        <v>0</v>
      </c>
      <c r="M11" s="12">
        <f>ROUND(E11*H11,2)</f>
        <v>0</v>
      </c>
      <c r="N11" s="12">
        <f>ROUND(E11*I11,2)</f>
        <v>0</v>
      </c>
      <c r="O11" s="12">
        <f>ROUND(E11*J11,2)</f>
        <v>0</v>
      </c>
      <c r="P11" s="12">
        <f>ROUND(((M11+N11)+O11),2)</f>
        <v>0</v>
      </c>
    </row>
    <row r="12" spans="1:16" s="10" customFormat="1" x14ac:dyDescent="0.2">
      <c r="A12" s="120"/>
      <c r="B12" s="404"/>
      <c r="C12" s="407"/>
      <c r="D12" s="21"/>
      <c r="E12" s="409"/>
      <c r="F12" s="143"/>
      <c r="G12" s="62"/>
      <c r="H12" s="133"/>
      <c r="I12" s="133"/>
      <c r="J12" s="133"/>
      <c r="K12" s="12">
        <f>SUM(H12:J12)</f>
        <v>0</v>
      </c>
      <c r="L12" s="12">
        <f>ROUND(E12*F12,2)</f>
        <v>0</v>
      </c>
      <c r="M12" s="12">
        <f>ROUND(E12*H12,2)</f>
        <v>0</v>
      </c>
      <c r="N12" s="12">
        <f>ROUND(E12*I12,2)</f>
        <v>0</v>
      </c>
      <c r="O12" s="12">
        <f>ROUND(E12*J12,2)</f>
        <v>0</v>
      </c>
      <c r="P12" s="12">
        <f>ROUND(((M12+N12)+O12),2)</f>
        <v>0</v>
      </c>
    </row>
    <row r="13" spans="1:16" s="10" customFormat="1" x14ac:dyDescent="0.2">
      <c r="A13" s="120"/>
      <c r="B13" s="404"/>
      <c r="C13" s="407"/>
      <c r="D13" s="21"/>
      <c r="E13" s="409"/>
      <c r="F13" s="143"/>
      <c r="G13" s="62"/>
      <c r="H13" s="133"/>
      <c r="I13" s="133"/>
      <c r="J13" s="133"/>
      <c r="K13" s="12">
        <f>SUM(H13:J13)</f>
        <v>0</v>
      </c>
      <c r="L13" s="12">
        <f>ROUND(E13*F13,2)</f>
        <v>0</v>
      </c>
      <c r="M13" s="12">
        <f>ROUND(E13*H13,2)</f>
        <v>0</v>
      </c>
      <c r="N13" s="12">
        <f>ROUND(E13*I13,2)</f>
        <v>0</v>
      </c>
      <c r="O13" s="12">
        <f>ROUND(E13*J13,2)</f>
        <v>0</v>
      </c>
      <c r="P13" s="12">
        <f>ROUND(((M13+N13)+O13),2)</f>
        <v>0</v>
      </c>
    </row>
    <row r="14" spans="1:16" s="10" customFormat="1" x14ac:dyDescent="0.2">
      <c r="A14" s="120"/>
      <c r="B14" s="404"/>
      <c r="C14" s="407"/>
      <c r="D14" s="21"/>
      <c r="E14" s="409"/>
      <c r="F14" s="143"/>
      <c r="G14" s="62"/>
      <c r="H14" s="133"/>
      <c r="I14" s="133"/>
      <c r="J14" s="133"/>
      <c r="K14" s="12">
        <f t="shared" ref="K14:K20" si="0">SUM(H14:J14)</f>
        <v>0</v>
      </c>
      <c r="L14" s="12">
        <f t="shared" ref="L14:L20" si="1">ROUND(E14*F14,2)</f>
        <v>0</v>
      </c>
      <c r="M14" s="12">
        <f t="shared" ref="M14:M20" si="2">ROUND(E14*H14,2)</f>
        <v>0</v>
      </c>
      <c r="N14" s="12">
        <f t="shared" ref="N14:N20" si="3">ROUND(E14*I14,2)</f>
        <v>0</v>
      </c>
      <c r="O14" s="12">
        <f t="shared" ref="O14:O20" si="4">ROUND(E14*J14,2)</f>
        <v>0</v>
      </c>
      <c r="P14" s="12">
        <f t="shared" ref="P14:P20" si="5">ROUND(((M14+N14)+O14),2)</f>
        <v>0</v>
      </c>
    </row>
    <row r="15" spans="1:16" s="10" customFormat="1" x14ac:dyDescent="0.2">
      <c r="A15" s="120"/>
      <c r="B15" s="404"/>
      <c r="C15" s="407"/>
      <c r="D15" s="21"/>
      <c r="E15" s="409"/>
      <c r="F15" s="143"/>
      <c r="G15" s="62"/>
      <c r="H15" s="133"/>
      <c r="I15" s="133"/>
      <c r="J15" s="133"/>
      <c r="K15" s="12">
        <f t="shared" si="0"/>
        <v>0</v>
      </c>
      <c r="L15" s="12">
        <f t="shared" si="1"/>
        <v>0</v>
      </c>
      <c r="M15" s="12">
        <f t="shared" si="2"/>
        <v>0</v>
      </c>
      <c r="N15" s="12">
        <f t="shared" si="3"/>
        <v>0</v>
      </c>
      <c r="O15" s="12">
        <f t="shared" si="4"/>
        <v>0</v>
      </c>
      <c r="P15" s="12">
        <f t="shared" si="5"/>
        <v>0</v>
      </c>
    </row>
    <row r="16" spans="1:16" s="10" customFormat="1" x14ac:dyDescent="0.2">
      <c r="A16" s="120"/>
      <c r="B16" s="404"/>
      <c r="C16" s="407"/>
      <c r="D16" s="21"/>
      <c r="E16" s="409"/>
      <c r="F16" s="143"/>
      <c r="G16" s="62"/>
      <c r="H16" s="133"/>
      <c r="I16" s="133"/>
      <c r="J16" s="133"/>
      <c r="K16" s="12">
        <f t="shared" si="0"/>
        <v>0</v>
      </c>
      <c r="L16" s="12">
        <f t="shared" si="1"/>
        <v>0</v>
      </c>
      <c r="M16" s="12">
        <f t="shared" si="2"/>
        <v>0</v>
      </c>
      <c r="N16" s="12">
        <f t="shared" si="3"/>
        <v>0</v>
      </c>
      <c r="O16" s="12">
        <f t="shared" si="4"/>
        <v>0</v>
      </c>
      <c r="P16" s="12">
        <f t="shared" si="5"/>
        <v>0</v>
      </c>
    </row>
    <row r="17" spans="1:19" s="10" customFormat="1" x14ac:dyDescent="0.2">
      <c r="A17" s="120"/>
      <c r="B17" s="406"/>
      <c r="C17" s="408"/>
      <c r="D17" s="21"/>
      <c r="E17" s="410"/>
      <c r="F17" s="143"/>
      <c r="G17" s="62"/>
      <c r="H17" s="133"/>
      <c r="I17" s="133"/>
      <c r="J17" s="133"/>
      <c r="K17" s="12">
        <f t="shared" si="0"/>
        <v>0</v>
      </c>
      <c r="L17" s="12">
        <f t="shared" si="1"/>
        <v>0</v>
      </c>
      <c r="M17" s="12">
        <f t="shared" si="2"/>
        <v>0</v>
      </c>
      <c r="N17" s="12">
        <f t="shared" si="3"/>
        <v>0</v>
      </c>
      <c r="O17" s="12">
        <f t="shared" si="4"/>
        <v>0</v>
      </c>
      <c r="P17" s="12">
        <f t="shared" si="5"/>
        <v>0</v>
      </c>
    </row>
    <row r="18" spans="1:19" s="10" customFormat="1" x14ac:dyDescent="0.2">
      <c r="A18" s="120"/>
      <c r="B18" s="406"/>
      <c r="C18" s="408"/>
      <c r="D18" s="21"/>
      <c r="E18" s="410"/>
      <c r="F18" s="143"/>
      <c r="G18" s="62"/>
      <c r="H18" s="133"/>
      <c r="I18" s="133"/>
      <c r="J18" s="133"/>
      <c r="K18" s="12">
        <f t="shared" si="0"/>
        <v>0</v>
      </c>
      <c r="L18" s="12">
        <f t="shared" si="1"/>
        <v>0</v>
      </c>
      <c r="M18" s="12">
        <f t="shared" si="2"/>
        <v>0</v>
      </c>
      <c r="N18" s="12">
        <f t="shared" si="3"/>
        <v>0</v>
      </c>
      <c r="O18" s="12">
        <f t="shared" si="4"/>
        <v>0</v>
      </c>
      <c r="P18" s="12">
        <f t="shared" si="5"/>
        <v>0</v>
      </c>
    </row>
    <row r="19" spans="1:19" s="10" customFormat="1" ht="13.5" thickBot="1" x14ac:dyDescent="0.25">
      <c r="A19" s="120"/>
      <c r="B19" s="412"/>
      <c r="C19" s="413"/>
      <c r="D19" s="21"/>
      <c r="E19" s="414"/>
      <c r="F19" s="143"/>
      <c r="G19" s="62"/>
      <c r="H19" s="133"/>
      <c r="I19" s="133"/>
      <c r="J19" s="133"/>
      <c r="K19" s="12">
        <f t="shared" si="0"/>
        <v>0</v>
      </c>
      <c r="L19" s="12">
        <f t="shared" si="1"/>
        <v>0</v>
      </c>
      <c r="M19" s="12">
        <f t="shared" si="2"/>
        <v>0</v>
      </c>
      <c r="N19" s="12">
        <f t="shared" si="3"/>
        <v>0</v>
      </c>
      <c r="O19" s="12">
        <f t="shared" si="4"/>
        <v>0</v>
      </c>
      <c r="P19" s="12">
        <f t="shared" si="5"/>
        <v>0</v>
      </c>
    </row>
    <row r="20" spans="1:19" x14ac:dyDescent="0.2">
      <c r="A20" s="25"/>
      <c r="B20" s="30"/>
      <c r="C20" s="31"/>
      <c r="D20" s="32"/>
      <c r="E20" s="27"/>
      <c r="F20" s="143"/>
      <c r="G20" s="33"/>
      <c r="H20" s="12"/>
      <c r="I20" s="28"/>
      <c r="J20" s="12"/>
      <c r="K20" s="12">
        <f t="shared" si="0"/>
        <v>0</v>
      </c>
      <c r="L20" s="12">
        <f t="shared" si="1"/>
        <v>0</v>
      </c>
      <c r="M20" s="12">
        <f t="shared" si="2"/>
        <v>0</v>
      </c>
      <c r="N20" s="12">
        <f t="shared" si="3"/>
        <v>0</v>
      </c>
      <c r="O20" s="12">
        <f t="shared" si="4"/>
        <v>0</v>
      </c>
      <c r="P20" s="12">
        <f t="shared" si="5"/>
        <v>0</v>
      </c>
    </row>
    <row r="21" spans="1:19" s="2" customFormat="1" x14ac:dyDescent="0.2">
      <c r="A21" s="25"/>
      <c r="B21" s="34"/>
      <c r="C21" s="24" t="s">
        <v>7</v>
      </c>
      <c r="D21" s="35"/>
      <c r="E21" s="36"/>
      <c r="F21" s="36"/>
      <c r="G21" s="36"/>
      <c r="H21" s="37"/>
      <c r="I21" s="36"/>
      <c r="J21" s="37"/>
      <c r="K21" s="37"/>
      <c r="L21" s="38">
        <f>SUM(L9:L20)</f>
        <v>0</v>
      </c>
      <c r="M21" s="38">
        <f>SUM(M9:M20)</f>
        <v>0</v>
      </c>
      <c r="N21" s="38">
        <f>SUM(N9:N20)</f>
        <v>0</v>
      </c>
      <c r="O21" s="38">
        <f>SUM(O9:O20)</f>
        <v>0</v>
      </c>
      <c r="P21" s="38">
        <f>SUM(P9:P20)</f>
        <v>0</v>
      </c>
      <c r="Q21" s="1"/>
    </row>
    <row r="22" spans="1:19" s="10" customFormat="1" x14ac:dyDescent="0.2">
      <c r="A22" s="13"/>
      <c r="B22" s="45" t="s">
        <v>9</v>
      </c>
      <c r="C22" s="46"/>
      <c r="D22" s="47"/>
      <c r="E22" s="15"/>
      <c r="F22" s="41"/>
      <c r="G22" s="42"/>
      <c r="H22" s="42"/>
      <c r="I22" s="41"/>
      <c r="J22" s="42"/>
      <c r="K22" s="48"/>
      <c r="L22" s="49">
        <f>SUM(L21:L21)</f>
        <v>0</v>
      </c>
      <c r="M22" s="49">
        <f>SUM(M21:M21)</f>
        <v>0</v>
      </c>
      <c r="N22" s="49">
        <f>SUM(N21:N21)</f>
        <v>0</v>
      </c>
      <c r="O22" s="49">
        <f>SUM(O21:O21)</f>
        <v>0</v>
      </c>
      <c r="P22" s="49">
        <f>SUM(P21:P21)</f>
        <v>0</v>
      </c>
    </row>
    <row r="23" spans="1:19" s="10" customFormat="1" x14ac:dyDescent="0.2">
      <c r="A23" s="13"/>
      <c r="B23" s="39"/>
      <c r="C23" s="14"/>
      <c r="D23" s="47"/>
      <c r="E23" s="15"/>
      <c r="F23" s="53"/>
      <c r="G23" s="54"/>
      <c r="H23" s="54"/>
      <c r="I23" s="53"/>
      <c r="J23" s="54"/>
      <c r="K23" s="55" t="s">
        <v>12</v>
      </c>
      <c r="L23" s="56"/>
      <c r="M23" s="57"/>
      <c r="N23" s="57"/>
      <c r="O23" s="58"/>
      <c r="P23" s="59">
        <f>SUM(P22:P22)</f>
        <v>0</v>
      </c>
    </row>
    <row r="24" spans="1:19" s="10" customFormat="1" x14ac:dyDescent="0.2">
      <c r="A24" s="13"/>
      <c r="B24" s="39"/>
      <c r="C24" s="14"/>
      <c r="D24" s="47"/>
      <c r="E24" s="15"/>
      <c r="F24" s="53"/>
      <c r="G24" s="54"/>
      <c r="H24" s="54"/>
      <c r="I24" s="53"/>
      <c r="J24" s="54"/>
      <c r="K24" s="55" t="s">
        <v>13</v>
      </c>
      <c r="L24" s="52"/>
      <c r="M24" s="52">
        <v>0.21</v>
      </c>
      <c r="N24" s="57"/>
      <c r="O24" s="58"/>
      <c r="P24" s="59">
        <f>P23*M24</f>
        <v>0</v>
      </c>
    </row>
    <row r="25" spans="1:19" s="10" customFormat="1" x14ac:dyDescent="0.2">
      <c r="A25" s="13"/>
      <c r="B25" s="39"/>
      <c r="C25" s="14"/>
      <c r="D25" s="47"/>
      <c r="E25" s="15"/>
      <c r="F25" s="53"/>
      <c r="G25" s="54"/>
      <c r="H25" s="54"/>
      <c r="I25" s="53"/>
      <c r="J25" s="54"/>
      <c r="K25" s="55" t="s">
        <v>14</v>
      </c>
      <c r="L25" s="56"/>
      <c r="M25" s="57"/>
      <c r="N25" s="57"/>
      <c r="O25" s="58"/>
      <c r="P25" s="59">
        <f>P23+P24</f>
        <v>0</v>
      </c>
      <c r="S25" s="61"/>
    </row>
    <row r="26" spans="1:19" x14ac:dyDescent="0.2">
      <c r="M26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Footer>Page &amp;P of &amp;N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rgb="FFFF0000"/>
    <pageSetUpPr fitToPage="1"/>
  </sheetPr>
  <dimension ref="A1:S25"/>
  <sheetViews>
    <sheetView view="pageBreakPreview" zoomScale="60" zoomScaleNormal="100" workbookViewId="0">
      <selection activeCell="R45" sqref="R45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6" x14ac:dyDescent="0.2">
      <c r="A1" s="160" t="s">
        <v>418</v>
      </c>
      <c r="E1" s="4"/>
      <c r="L1" s="4"/>
      <c r="M1" s="1"/>
    </row>
    <row r="2" spans="1:16" x14ac:dyDescent="0.2">
      <c r="A2" s="160" t="s">
        <v>419</v>
      </c>
      <c r="B2" s="67"/>
      <c r="C2" s="6"/>
      <c r="D2" s="6"/>
      <c r="E2" s="6"/>
      <c r="F2" s="6"/>
      <c r="H2" s="5"/>
      <c r="I2" s="5"/>
      <c r="J2" s="5"/>
      <c r="K2" s="5"/>
    </row>
    <row r="3" spans="1:16" x14ac:dyDescent="0.2">
      <c r="B3" s="67"/>
      <c r="C3" s="6"/>
      <c r="D3" s="5" t="s">
        <v>152</v>
      </c>
      <c r="E3" s="6"/>
      <c r="F3" s="6"/>
      <c r="H3" s="5"/>
      <c r="I3" s="5"/>
      <c r="J3" s="5"/>
      <c r="K3" s="5"/>
    </row>
    <row r="4" spans="1:16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6" x14ac:dyDescent="0.2">
      <c r="B5" s="66" t="s">
        <v>420</v>
      </c>
      <c r="E5" s="4"/>
      <c r="M5" s="1"/>
      <c r="N5" s="7" t="s">
        <v>8</v>
      </c>
      <c r="O5" s="8">
        <f>P24</f>
        <v>0</v>
      </c>
      <c r="P5" s="1" t="s">
        <v>86</v>
      </c>
    </row>
    <row r="6" spans="1:16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6" s="10" customFormat="1" ht="56.25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6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6" s="11" customFormat="1" x14ac:dyDescent="0.2">
      <c r="A9" s="16"/>
      <c r="B9" s="275"/>
      <c r="C9" s="21"/>
      <c r="D9" s="21"/>
      <c r="E9" s="18"/>
      <c r="F9" s="143"/>
      <c r="G9" s="62"/>
      <c r="H9" s="133"/>
      <c r="I9" s="143"/>
      <c r="J9" s="133"/>
      <c r="K9" s="12"/>
      <c r="L9" s="12"/>
      <c r="M9" s="12"/>
      <c r="N9" s="12"/>
      <c r="O9" s="12"/>
      <c r="P9" s="12"/>
    </row>
    <row r="10" spans="1:16" s="11" customFormat="1" x14ac:dyDescent="0.2">
      <c r="A10" s="16"/>
      <c r="B10" s="275"/>
      <c r="C10" s="21"/>
      <c r="D10" s="21"/>
      <c r="E10" s="18"/>
      <c r="F10" s="143"/>
      <c r="G10" s="62"/>
      <c r="H10" s="12"/>
      <c r="I10" s="12"/>
      <c r="J10" s="12"/>
      <c r="K10" s="12"/>
      <c r="L10" s="12"/>
      <c r="M10" s="12"/>
      <c r="N10" s="12"/>
      <c r="O10" s="12"/>
      <c r="P10" s="12"/>
    </row>
    <row r="11" spans="1:16" s="11" customFormat="1" x14ac:dyDescent="0.2">
      <c r="A11" s="16"/>
      <c r="B11" s="276"/>
      <c r="C11" s="279"/>
      <c r="D11" s="21"/>
      <c r="E11" s="281"/>
      <c r="F11" s="143"/>
      <c r="G11" s="62"/>
      <c r="H11" s="12"/>
      <c r="I11" s="12"/>
      <c r="J11" s="12"/>
      <c r="K11" s="12"/>
      <c r="L11" s="12"/>
      <c r="M11" s="12"/>
      <c r="N11" s="12"/>
      <c r="O11" s="12"/>
      <c r="P11" s="12"/>
    </row>
    <row r="12" spans="1:16" s="11" customFormat="1" x14ac:dyDescent="0.2">
      <c r="A12" s="16"/>
      <c r="B12" s="276"/>
      <c r="C12" s="279"/>
      <c r="D12" s="21"/>
      <c r="E12" s="281"/>
      <c r="F12" s="143"/>
      <c r="G12" s="62"/>
      <c r="H12" s="12"/>
      <c r="I12" s="12"/>
      <c r="J12" s="12"/>
      <c r="K12" s="12"/>
      <c r="L12" s="12"/>
      <c r="M12" s="12"/>
      <c r="N12" s="12"/>
      <c r="O12" s="12"/>
      <c r="P12" s="12"/>
    </row>
    <row r="13" spans="1:16" s="11" customFormat="1" x14ac:dyDescent="0.2">
      <c r="A13" s="16"/>
      <c r="B13" s="276"/>
      <c r="C13" s="279"/>
      <c r="D13" s="21"/>
      <c r="E13" s="281"/>
      <c r="F13" s="143"/>
      <c r="G13" s="62"/>
      <c r="H13" s="12"/>
      <c r="I13" s="12"/>
      <c r="J13" s="12"/>
      <c r="K13" s="12"/>
      <c r="L13" s="12"/>
      <c r="M13" s="12"/>
      <c r="N13" s="12"/>
      <c r="O13" s="12"/>
      <c r="P13" s="12"/>
    </row>
    <row r="14" spans="1:16" s="11" customFormat="1" x14ac:dyDescent="0.2">
      <c r="A14" s="16"/>
      <c r="B14" s="276"/>
      <c r="C14" s="279"/>
      <c r="D14" s="21"/>
      <c r="E14" s="281"/>
      <c r="F14" s="143"/>
      <c r="G14" s="62"/>
      <c r="H14" s="12"/>
      <c r="I14" s="12"/>
      <c r="J14" s="12"/>
      <c r="K14" s="12"/>
      <c r="L14" s="12"/>
      <c r="M14" s="12"/>
      <c r="N14" s="12"/>
      <c r="O14" s="12"/>
      <c r="P14" s="12"/>
    </row>
    <row r="15" spans="1:16" s="11" customFormat="1" x14ac:dyDescent="0.2">
      <c r="A15" s="16"/>
      <c r="B15" s="275"/>
      <c r="C15" s="280"/>
      <c r="D15" s="21"/>
      <c r="E15" s="280"/>
      <c r="F15" s="143"/>
      <c r="G15" s="62"/>
      <c r="H15" s="12"/>
      <c r="I15" s="12"/>
      <c r="J15" s="12"/>
      <c r="K15" s="12"/>
      <c r="L15" s="12"/>
      <c r="M15" s="12"/>
      <c r="N15" s="12"/>
      <c r="O15" s="12"/>
      <c r="P15" s="12"/>
    </row>
    <row r="16" spans="1:16" s="11" customFormat="1" x14ac:dyDescent="0.2">
      <c r="A16" s="16"/>
      <c r="B16" s="276"/>
      <c r="C16" s="279"/>
      <c r="D16" s="21"/>
      <c r="E16" s="281"/>
      <c r="F16" s="143"/>
      <c r="G16" s="62"/>
      <c r="H16" s="12"/>
      <c r="I16" s="12"/>
      <c r="J16" s="12"/>
      <c r="K16" s="12"/>
      <c r="L16" s="12"/>
      <c r="M16" s="12"/>
      <c r="N16" s="12"/>
      <c r="O16" s="12"/>
      <c r="P16" s="12"/>
    </row>
    <row r="17" spans="1:19" s="11" customFormat="1" x14ac:dyDescent="0.2">
      <c r="A17" s="16"/>
      <c r="B17" s="276"/>
      <c r="C17" s="279"/>
      <c r="D17" s="21"/>
      <c r="E17" s="281"/>
      <c r="F17" s="143"/>
      <c r="G17" s="62"/>
      <c r="H17" s="12"/>
      <c r="I17" s="12"/>
      <c r="J17" s="12"/>
      <c r="K17" s="12"/>
      <c r="L17" s="12"/>
      <c r="M17" s="12"/>
      <c r="N17" s="12"/>
      <c r="O17" s="12"/>
      <c r="P17" s="12"/>
    </row>
    <row r="18" spans="1:19" s="11" customFormat="1" x14ac:dyDescent="0.2">
      <c r="A18" s="16"/>
      <c r="B18" s="276"/>
      <c r="C18" s="279"/>
      <c r="D18" s="21"/>
      <c r="E18" s="281"/>
      <c r="F18" s="143"/>
      <c r="G18" s="62"/>
      <c r="H18" s="12"/>
      <c r="I18" s="12"/>
      <c r="J18" s="12"/>
      <c r="K18" s="12"/>
      <c r="L18" s="12"/>
      <c r="M18" s="12"/>
      <c r="N18" s="12"/>
      <c r="O18" s="12"/>
      <c r="P18" s="12"/>
    </row>
    <row r="19" spans="1:19" x14ac:dyDescent="0.2">
      <c r="A19" s="16"/>
      <c r="B19" s="276"/>
      <c r="C19" s="279"/>
      <c r="D19" s="21"/>
      <c r="E19" s="281"/>
      <c r="F19" s="143"/>
      <c r="G19" s="62"/>
      <c r="H19" s="12"/>
      <c r="I19" s="12"/>
      <c r="J19" s="12"/>
      <c r="K19" s="12"/>
      <c r="L19" s="12"/>
      <c r="M19" s="12"/>
      <c r="N19" s="12"/>
      <c r="O19" s="12"/>
      <c r="P19" s="12"/>
    </row>
    <row r="20" spans="1:19" s="2" customFormat="1" x14ac:dyDescent="0.2">
      <c r="A20" s="25"/>
      <c r="B20" s="34"/>
      <c r="C20" s="24" t="s">
        <v>7</v>
      </c>
      <c r="D20" s="35"/>
      <c r="E20" s="36"/>
      <c r="F20" s="36"/>
      <c r="G20" s="36"/>
      <c r="H20" s="37"/>
      <c r="I20" s="36"/>
      <c r="J20" s="37"/>
      <c r="K20" s="37"/>
      <c r="L20" s="38">
        <f>SUM(L9:L19)</f>
        <v>0</v>
      </c>
      <c r="M20" s="38">
        <f>SUM(M9:M19)</f>
        <v>0</v>
      </c>
      <c r="N20" s="38">
        <f>SUM(N9:N19)</f>
        <v>0</v>
      </c>
      <c r="O20" s="38">
        <f>SUM(O9:O19)</f>
        <v>0</v>
      </c>
      <c r="P20" s="38">
        <f>SUM(P9:P19)</f>
        <v>0</v>
      </c>
      <c r="Q20" s="1"/>
    </row>
    <row r="21" spans="1:19" s="10" customFormat="1" x14ac:dyDescent="0.2">
      <c r="A21" s="13"/>
      <c r="B21" s="45" t="s">
        <v>9</v>
      </c>
      <c r="C21" s="46"/>
      <c r="D21" s="47"/>
      <c r="E21" s="15"/>
      <c r="F21" s="41"/>
      <c r="G21" s="42"/>
      <c r="H21" s="42"/>
      <c r="I21" s="41"/>
      <c r="J21" s="42"/>
      <c r="K21" s="48"/>
      <c r="L21" s="49">
        <f>SUM(L20:L20)</f>
        <v>0</v>
      </c>
      <c r="M21" s="49">
        <f>SUM(M20:M20)</f>
        <v>0</v>
      </c>
      <c r="N21" s="49">
        <f>SUM(N20:N20)</f>
        <v>0</v>
      </c>
      <c r="O21" s="49">
        <f>SUM(O20:O20)</f>
        <v>0</v>
      </c>
      <c r="P21" s="49">
        <f>SUM(P20:P20)</f>
        <v>0</v>
      </c>
    </row>
    <row r="22" spans="1:19" s="10" customFormat="1" x14ac:dyDescent="0.2">
      <c r="A22" s="13"/>
      <c r="B22" s="39"/>
      <c r="C22" s="14"/>
      <c r="D22" s="47"/>
      <c r="E22" s="15"/>
      <c r="F22" s="53"/>
      <c r="G22" s="54"/>
      <c r="H22" s="54"/>
      <c r="I22" s="53"/>
      <c r="J22" s="54"/>
      <c r="K22" s="55" t="s">
        <v>12</v>
      </c>
      <c r="L22" s="56"/>
      <c r="M22" s="57"/>
      <c r="N22" s="57"/>
      <c r="O22" s="58"/>
      <c r="P22" s="59">
        <f>SUM(P21:P21)</f>
        <v>0</v>
      </c>
    </row>
    <row r="23" spans="1:19" s="10" customFormat="1" x14ac:dyDescent="0.2">
      <c r="A23" s="13"/>
      <c r="B23" s="39"/>
      <c r="C23" s="14"/>
      <c r="D23" s="47"/>
      <c r="E23" s="15"/>
      <c r="F23" s="53"/>
      <c r="G23" s="54"/>
      <c r="H23" s="54"/>
      <c r="I23" s="53"/>
      <c r="J23" s="54"/>
      <c r="K23" s="55" t="s">
        <v>13</v>
      </c>
      <c r="L23" s="52"/>
      <c r="M23" s="52">
        <v>0.21</v>
      </c>
      <c r="N23" s="57"/>
      <c r="O23" s="58"/>
      <c r="P23" s="59">
        <f>P22*M23</f>
        <v>0</v>
      </c>
    </row>
    <row r="24" spans="1:19" s="10" customFormat="1" x14ac:dyDescent="0.2">
      <c r="A24" s="13"/>
      <c r="B24" s="39"/>
      <c r="C24" s="14"/>
      <c r="D24" s="47"/>
      <c r="E24" s="15"/>
      <c r="F24" s="53"/>
      <c r="G24" s="54"/>
      <c r="H24" s="54"/>
      <c r="I24" s="53"/>
      <c r="J24" s="54"/>
      <c r="K24" s="55" t="s">
        <v>14</v>
      </c>
      <c r="L24" s="56"/>
      <c r="M24" s="57"/>
      <c r="N24" s="57"/>
      <c r="O24" s="58"/>
      <c r="P24" s="59">
        <f>P22+P23</f>
        <v>0</v>
      </c>
      <c r="S24" s="61"/>
    </row>
    <row r="25" spans="1:19" x14ac:dyDescent="0.2">
      <c r="M25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tabColor rgb="FFFF0000"/>
    <pageSetUpPr fitToPage="1"/>
  </sheetPr>
  <dimension ref="A1:S21"/>
  <sheetViews>
    <sheetView view="pageBreakPreview" zoomScale="60" zoomScaleNormal="100" workbookViewId="0">
      <selection activeCell="R45" sqref="R45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7" x14ac:dyDescent="0.2">
      <c r="A1" s="160" t="s">
        <v>418</v>
      </c>
      <c r="E1" s="4"/>
      <c r="L1" s="4"/>
      <c r="M1" s="1"/>
    </row>
    <row r="2" spans="1:17" x14ac:dyDescent="0.2">
      <c r="A2" s="160" t="s">
        <v>419</v>
      </c>
      <c r="B2" s="67"/>
      <c r="C2" s="6"/>
      <c r="D2" s="6"/>
      <c r="E2" s="6"/>
      <c r="F2" s="6"/>
      <c r="H2" s="5"/>
      <c r="I2" s="5"/>
      <c r="J2" s="5"/>
      <c r="K2" s="5"/>
    </row>
    <row r="3" spans="1:17" x14ac:dyDescent="0.2">
      <c r="B3" s="67"/>
      <c r="C3" s="6"/>
      <c r="D3" s="5" t="s">
        <v>153</v>
      </c>
      <c r="E3" s="6"/>
      <c r="F3" s="6"/>
      <c r="H3" s="5"/>
      <c r="I3" s="5"/>
      <c r="J3" s="5"/>
      <c r="K3" s="5"/>
    </row>
    <row r="4" spans="1:17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7" x14ac:dyDescent="0.2">
      <c r="B5" s="66" t="s">
        <v>420</v>
      </c>
      <c r="E5" s="4"/>
      <c r="M5" s="1"/>
      <c r="N5" s="7" t="s">
        <v>8</v>
      </c>
      <c r="O5" s="8">
        <f>P20</f>
        <v>0</v>
      </c>
      <c r="P5" s="1" t="s">
        <v>86</v>
      </c>
    </row>
    <row r="6" spans="1:17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7" s="10" customFormat="1" ht="56.25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7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7" s="11" customFormat="1" x14ac:dyDescent="0.2">
      <c r="A9" s="16"/>
      <c r="B9" s="24"/>
      <c r="C9" s="21"/>
      <c r="D9" s="21"/>
      <c r="E9" s="18"/>
      <c r="F9" s="12"/>
      <c r="G9" s="19"/>
      <c r="H9" s="12"/>
      <c r="I9" s="12"/>
      <c r="J9" s="12"/>
      <c r="K9" s="12"/>
      <c r="L9" s="12"/>
      <c r="M9" s="12"/>
      <c r="N9" s="12"/>
      <c r="O9" s="12"/>
      <c r="P9" s="12"/>
    </row>
    <row r="10" spans="1:17" s="11" customFormat="1" x14ac:dyDescent="0.2">
      <c r="A10" s="16"/>
      <c r="B10" s="24"/>
      <c r="C10" s="21"/>
      <c r="D10" s="21"/>
      <c r="E10" s="18"/>
      <c r="F10" s="12"/>
      <c r="G10" s="19"/>
      <c r="H10" s="12"/>
      <c r="I10" s="12"/>
      <c r="J10" s="12"/>
      <c r="K10" s="12"/>
      <c r="L10" s="12"/>
      <c r="M10" s="12"/>
      <c r="N10" s="12"/>
      <c r="O10" s="12"/>
      <c r="P10" s="12"/>
    </row>
    <row r="11" spans="1:17" s="11" customFormat="1" x14ac:dyDescent="0.2">
      <c r="A11" s="16"/>
      <c r="B11" s="24"/>
      <c r="C11" s="21"/>
      <c r="D11" s="21"/>
      <c r="E11" s="18"/>
      <c r="F11" s="12"/>
      <c r="G11" s="19"/>
      <c r="H11" s="12"/>
      <c r="I11" s="12"/>
      <c r="J11" s="12"/>
      <c r="K11" s="12"/>
      <c r="L11" s="12"/>
      <c r="M11" s="12"/>
      <c r="N11" s="12"/>
      <c r="O11" s="12"/>
      <c r="P11" s="12"/>
    </row>
    <row r="12" spans="1:17" s="11" customFormat="1" x14ac:dyDescent="0.2">
      <c r="A12" s="16"/>
      <c r="B12" s="24"/>
      <c r="C12" s="21"/>
      <c r="D12" s="21"/>
      <c r="E12" s="18"/>
      <c r="F12" s="12"/>
      <c r="G12" s="19"/>
      <c r="H12" s="12"/>
      <c r="I12" s="12"/>
      <c r="J12" s="12"/>
      <c r="K12" s="12"/>
      <c r="L12" s="12"/>
      <c r="M12" s="12"/>
      <c r="N12" s="12"/>
      <c r="O12" s="12"/>
      <c r="P12" s="12"/>
    </row>
    <row r="13" spans="1:17" s="11" customFormat="1" x14ac:dyDescent="0.2">
      <c r="A13" s="16"/>
      <c r="B13" s="24"/>
      <c r="C13" s="21"/>
      <c r="D13" s="21"/>
      <c r="E13" s="18"/>
      <c r="F13" s="12"/>
      <c r="G13" s="19"/>
      <c r="H13" s="12"/>
      <c r="I13" s="12"/>
      <c r="J13" s="12"/>
      <c r="K13" s="12"/>
      <c r="L13" s="12"/>
      <c r="M13" s="12"/>
      <c r="N13" s="12"/>
      <c r="O13" s="12"/>
      <c r="P13" s="12"/>
    </row>
    <row r="14" spans="1:17" s="11" customFormat="1" x14ac:dyDescent="0.2">
      <c r="A14" s="16"/>
      <c r="B14" s="24"/>
      <c r="C14" s="21"/>
      <c r="D14" s="21"/>
      <c r="E14" s="18"/>
      <c r="F14" s="12"/>
      <c r="G14" s="19"/>
      <c r="H14" s="12"/>
      <c r="I14" s="12"/>
      <c r="J14" s="12"/>
      <c r="K14" s="12"/>
      <c r="L14" s="12"/>
      <c r="M14" s="12"/>
      <c r="N14" s="12"/>
      <c r="O14" s="12"/>
      <c r="P14" s="12"/>
    </row>
    <row r="15" spans="1:17" x14ac:dyDescent="0.2">
      <c r="A15" s="25"/>
      <c r="B15" s="30"/>
      <c r="C15" s="31"/>
      <c r="D15" s="32"/>
      <c r="E15" s="27"/>
      <c r="F15" s="26"/>
      <c r="G15" s="33"/>
      <c r="H15" s="12"/>
      <c r="I15" s="28"/>
      <c r="J15" s="12"/>
      <c r="K15" s="29"/>
      <c r="L15" s="12"/>
      <c r="M15" s="12"/>
      <c r="N15" s="12"/>
      <c r="O15" s="12"/>
      <c r="P15" s="12"/>
    </row>
    <row r="16" spans="1:17" s="2" customFormat="1" x14ac:dyDescent="0.2">
      <c r="A16" s="25"/>
      <c r="B16" s="34"/>
      <c r="C16" s="24" t="s">
        <v>7</v>
      </c>
      <c r="D16" s="35"/>
      <c r="E16" s="36"/>
      <c r="F16" s="36"/>
      <c r="G16" s="36"/>
      <c r="H16" s="37"/>
      <c r="I16" s="36"/>
      <c r="J16" s="37"/>
      <c r="K16" s="37"/>
      <c r="L16" s="38">
        <f>SUM(L9:L15)</f>
        <v>0</v>
      </c>
      <c r="M16" s="38">
        <f>SUM(M9:M15)</f>
        <v>0</v>
      </c>
      <c r="N16" s="38">
        <f>SUM(N9:N15)</f>
        <v>0</v>
      </c>
      <c r="O16" s="38">
        <f>SUM(O9:O15)</f>
        <v>0</v>
      </c>
      <c r="P16" s="38">
        <f>SUM(P9:P15)</f>
        <v>0</v>
      </c>
      <c r="Q16" s="1"/>
    </row>
    <row r="17" spans="1:19" s="10" customFormat="1" x14ac:dyDescent="0.2">
      <c r="A17" s="13"/>
      <c r="B17" s="45" t="s">
        <v>9</v>
      </c>
      <c r="C17" s="46"/>
      <c r="D17" s="47"/>
      <c r="E17" s="15"/>
      <c r="F17" s="41"/>
      <c r="G17" s="42"/>
      <c r="H17" s="42"/>
      <c r="I17" s="41"/>
      <c r="J17" s="42"/>
      <c r="K17" s="48"/>
      <c r="L17" s="49">
        <f>SUM(L16:L16)</f>
        <v>0</v>
      </c>
      <c r="M17" s="49">
        <f>SUM(M16:M16)</f>
        <v>0</v>
      </c>
      <c r="N17" s="49">
        <f>SUM(N16:N16)</f>
        <v>0</v>
      </c>
      <c r="O17" s="49">
        <f>SUM(O16:O16)</f>
        <v>0</v>
      </c>
      <c r="P17" s="49">
        <f>SUM(P16:P16)</f>
        <v>0</v>
      </c>
    </row>
    <row r="18" spans="1:19" s="10" customFormat="1" x14ac:dyDescent="0.2">
      <c r="A18" s="13"/>
      <c r="B18" s="39"/>
      <c r="C18" s="14"/>
      <c r="D18" s="47"/>
      <c r="E18" s="15"/>
      <c r="F18" s="53"/>
      <c r="G18" s="54"/>
      <c r="H18" s="54"/>
      <c r="I18" s="53"/>
      <c r="J18" s="54"/>
      <c r="K18" s="55" t="s">
        <v>12</v>
      </c>
      <c r="L18" s="56"/>
      <c r="M18" s="57"/>
      <c r="N18" s="57"/>
      <c r="O18" s="58"/>
      <c r="P18" s="59">
        <f>SUM(P17:P17)</f>
        <v>0</v>
      </c>
    </row>
    <row r="19" spans="1:19" s="10" customFormat="1" x14ac:dyDescent="0.2">
      <c r="A19" s="13"/>
      <c r="B19" s="39"/>
      <c r="C19" s="14"/>
      <c r="D19" s="47"/>
      <c r="E19" s="15"/>
      <c r="F19" s="53"/>
      <c r="G19" s="54"/>
      <c r="H19" s="54"/>
      <c r="I19" s="53"/>
      <c r="J19" s="54"/>
      <c r="K19" s="55" t="s">
        <v>13</v>
      </c>
      <c r="L19" s="52"/>
      <c r="M19" s="52">
        <v>0.21</v>
      </c>
      <c r="N19" s="57"/>
      <c r="O19" s="58"/>
      <c r="P19" s="59">
        <f>P18*M19</f>
        <v>0</v>
      </c>
    </row>
    <row r="20" spans="1:19" s="10" customFormat="1" x14ac:dyDescent="0.2">
      <c r="A20" s="13"/>
      <c r="B20" s="39"/>
      <c r="C20" s="14"/>
      <c r="D20" s="47"/>
      <c r="E20" s="15"/>
      <c r="F20" s="53"/>
      <c r="G20" s="54"/>
      <c r="H20" s="54"/>
      <c r="I20" s="53"/>
      <c r="J20" s="54"/>
      <c r="K20" s="55" t="s">
        <v>14</v>
      </c>
      <c r="L20" s="56"/>
      <c r="M20" s="57"/>
      <c r="N20" s="57"/>
      <c r="O20" s="58"/>
      <c r="P20" s="59">
        <f>P18+P19</f>
        <v>0</v>
      </c>
      <c r="S20" s="61"/>
    </row>
    <row r="21" spans="1:19" x14ac:dyDescent="0.2">
      <c r="M21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rgb="FFFF0000"/>
    <pageSetUpPr fitToPage="1"/>
  </sheetPr>
  <dimension ref="A1:S19"/>
  <sheetViews>
    <sheetView view="pageBreakPreview" zoomScale="60" zoomScaleNormal="100" workbookViewId="0">
      <selection activeCell="R45" sqref="R45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7" x14ac:dyDescent="0.2">
      <c r="A1" s="160" t="s">
        <v>418</v>
      </c>
      <c r="E1" s="4"/>
      <c r="L1" s="4"/>
      <c r="M1" s="1"/>
    </row>
    <row r="2" spans="1:17" x14ac:dyDescent="0.2">
      <c r="A2" s="160" t="s">
        <v>419</v>
      </c>
      <c r="B2" s="67"/>
      <c r="C2" s="6"/>
      <c r="D2" s="6"/>
      <c r="E2" s="6"/>
      <c r="F2" s="6"/>
      <c r="H2" s="5"/>
      <c r="I2" s="5"/>
      <c r="J2" s="5"/>
      <c r="K2" s="5"/>
    </row>
    <row r="3" spans="1:17" x14ac:dyDescent="0.2">
      <c r="B3" s="67"/>
      <c r="C3" s="6"/>
      <c r="D3" s="5" t="s">
        <v>154</v>
      </c>
      <c r="E3" s="6"/>
      <c r="F3" s="6"/>
      <c r="H3" s="5"/>
      <c r="I3" s="5"/>
      <c r="J3" s="5"/>
      <c r="K3" s="5"/>
    </row>
    <row r="4" spans="1:17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7" x14ac:dyDescent="0.2">
      <c r="B5" s="66" t="s">
        <v>420</v>
      </c>
      <c r="E5" s="4"/>
      <c r="M5" s="1"/>
      <c r="N5" s="7" t="s">
        <v>8</v>
      </c>
      <c r="O5" s="8">
        <f>P18</f>
        <v>0</v>
      </c>
      <c r="P5" s="1" t="s">
        <v>86</v>
      </c>
    </row>
    <row r="6" spans="1:17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17" s="10" customFormat="1" ht="56.25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17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7" s="11" customFormat="1" x14ac:dyDescent="0.2">
      <c r="A9" s="16"/>
      <c r="B9" s="24"/>
      <c r="C9" s="21"/>
      <c r="D9" s="21"/>
      <c r="E9" s="18"/>
      <c r="F9" s="12"/>
      <c r="G9" s="19"/>
      <c r="H9" s="12"/>
      <c r="I9" s="12"/>
      <c r="J9" s="12"/>
      <c r="K9" s="12"/>
      <c r="L9" s="12"/>
      <c r="M9" s="12"/>
      <c r="N9" s="12"/>
      <c r="O9" s="12"/>
      <c r="P9" s="12"/>
    </row>
    <row r="10" spans="1:17" s="11" customFormat="1" x14ac:dyDescent="0.2">
      <c r="A10" s="16"/>
      <c r="B10" s="24"/>
      <c r="C10" s="21"/>
      <c r="D10" s="21"/>
      <c r="E10" s="18"/>
      <c r="F10" s="12"/>
      <c r="G10" s="19"/>
      <c r="H10" s="12"/>
      <c r="I10" s="12"/>
      <c r="J10" s="12"/>
      <c r="K10" s="12"/>
      <c r="L10" s="12"/>
      <c r="M10" s="12"/>
      <c r="N10" s="12"/>
      <c r="O10" s="12"/>
      <c r="P10" s="12"/>
    </row>
    <row r="11" spans="1:17" s="11" customFormat="1" x14ac:dyDescent="0.2">
      <c r="A11" s="16"/>
      <c r="B11" s="24"/>
      <c r="C11" s="21"/>
      <c r="D11" s="21"/>
      <c r="E11" s="18"/>
      <c r="F11" s="12"/>
      <c r="G11" s="19"/>
      <c r="H11" s="12"/>
      <c r="I11" s="12"/>
      <c r="J11" s="12"/>
      <c r="K11" s="12"/>
      <c r="L11" s="12"/>
      <c r="M11" s="12"/>
      <c r="N11" s="12"/>
      <c r="O11" s="12"/>
      <c r="P11" s="12"/>
    </row>
    <row r="12" spans="1:17" s="11" customFormat="1" x14ac:dyDescent="0.2">
      <c r="A12" s="16"/>
      <c r="B12" s="24"/>
      <c r="C12" s="21"/>
      <c r="D12" s="21"/>
      <c r="E12" s="18"/>
      <c r="F12" s="12"/>
      <c r="G12" s="19"/>
      <c r="H12" s="12"/>
      <c r="I12" s="12"/>
      <c r="J12" s="12"/>
      <c r="K12" s="12"/>
      <c r="L12" s="12"/>
      <c r="M12" s="12"/>
      <c r="N12" s="12"/>
      <c r="O12" s="12"/>
      <c r="P12" s="12"/>
    </row>
    <row r="13" spans="1:17" x14ac:dyDescent="0.2">
      <c r="A13" s="25"/>
      <c r="B13" s="30"/>
      <c r="C13" s="31"/>
      <c r="D13" s="32"/>
      <c r="E13" s="27"/>
      <c r="F13" s="26"/>
      <c r="G13" s="33"/>
      <c r="H13" s="12"/>
      <c r="I13" s="28"/>
      <c r="J13" s="12"/>
      <c r="K13" s="29"/>
      <c r="L13" s="12"/>
      <c r="M13" s="12"/>
      <c r="N13" s="12"/>
      <c r="O13" s="12"/>
      <c r="P13" s="12"/>
    </row>
    <row r="14" spans="1:17" s="2" customFormat="1" x14ac:dyDescent="0.2">
      <c r="A14" s="25"/>
      <c r="B14" s="34"/>
      <c r="C14" s="24" t="s">
        <v>7</v>
      </c>
      <c r="D14" s="35"/>
      <c r="E14" s="36"/>
      <c r="F14" s="36"/>
      <c r="G14" s="36"/>
      <c r="H14" s="37"/>
      <c r="I14" s="36"/>
      <c r="J14" s="37"/>
      <c r="K14" s="37"/>
      <c r="L14" s="38">
        <f>SUM(L9:L13)</f>
        <v>0</v>
      </c>
      <c r="M14" s="38">
        <f>SUM(M9:M13)</f>
        <v>0</v>
      </c>
      <c r="N14" s="38">
        <f>SUM(N9:N13)</f>
        <v>0</v>
      </c>
      <c r="O14" s="38">
        <f>SUM(O9:O13)</f>
        <v>0</v>
      </c>
      <c r="P14" s="38">
        <f>SUM(P9:P13)</f>
        <v>0</v>
      </c>
      <c r="Q14" s="1"/>
    </row>
    <row r="15" spans="1:17" s="10" customFormat="1" x14ac:dyDescent="0.2">
      <c r="A15" s="13"/>
      <c r="B15" s="45" t="s">
        <v>9</v>
      </c>
      <c r="C15" s="46"/>
      <c r="D15" s="47"/>
      <c r="E15" s="15"/>
      <c r="F15" s="41"/>
      <c r="G15" s="42"/>
      <c r="H15" s="42"/>
      <c r="I15" s="41"/>
      <c r="J15" s="42"/>
      <c r="K15" s="48"/>
      <c r="L15" s="49">
        <f>SUM(L14:L14)</f>
        <v>0</v>
      </c>
      <c r="M15" s="49">
        <f>SUM(M14:M14)</f>
        <v>0</v>
      </c>
      <c r="N15" s="49">
        <f>SUM(N14:N14)</f>
        <v>0</v>
      </c>
      <c r="O15" s="49">
        <f>SUM(O14:O14)</f>
        <v>0</v>
      </c>
      <c r="P15" s="49">
        <f>SUM(P14:P14)</f>
        <v>0</v>
      </c>
    </row>
    <row r="16" spans="1:17" s="10" customFormat="1" x14ac:dyDescent="0.2">
      <c r="A16" s="13"/>
      <c r="B16" s="39"/>
      <c r="C16" s="14"/>
      <c r="D16" s="47"/>
      <c r="E16" s="15"/>
      <c r="F16" s="53"/>
      <c r="G16" s="54"/>
      <c r="H16" s="54"/>
      <c r="I16" s="53"/>
      <c r="J16" s="54"/>
      <c r="K16" s="55" t="s">
        <v>12</v>
      </c>
      <c r="L16" s="56"/>
      <c r="M16" s="57"/>
      <c r="N16" s="57"/>
      <c r="O16" s="58"/>
      <c r="P16" s="59">
        <f>SUM(P15:P15)</f>
        <v>0</v>
      </c>
    </row>
    <row r="17" spans="1:19" s="10" customFormat="1" x14ac:dyDescent="0.2">
      <c r="A17" s="13"/>
      <c r="B17" s="39"/>
      <c r="C17" s="14"/>
      <c r="D17" s="47"/>
      <c r="E17" s="15"/>
      <c r="F17" s="53"/>
      <c r="G17" s="54"/>
      <c r="H17" s="54"/>
      <c r="I17" s="53"/>
      <c r="J17" s="54"/>
      <c r="K17" s="55" t="s">
        <v>13</v>
      </c>
      <c r="L17" s="52"/>
      <c r="M17" s="52">
        <v>0.21</v>
      </c>
      <c r="N17" s="57"/>
      <c r="O17" s="58"/>
      <c r="P17" s="59">
        <f>P16*M17</f>
        <v>0</v>
      </c>
    </row>
    <row r="18" spans="1:19" s="10" customFormat="1" x14ac:dyDescent="0.2">
      <c r="A18" s="13"/>
      <c r="B18" s="39"/>
      <c r="C18" s="14"/>
      <c r="D18" s="47"/>
      <c r="E18" s="15"/>
      <c r="F18" s="53"/>
      <c r="G18" s="54"/>
      <c r="H18" s="54"/>
      <c r="I18" s="53"/>
      <c r="J18" s="54"/>
      <c r="K18" s="55" t="s">
        <v>14</v>
      </c>
      <c r="L18" s="56"/>
      <c r="M18" s="57"/>
      <c r="N18" s="57"/>
      <c r="O18" s="58"/>
      <c r="P18" s="59">
        <f>P16+P17</f>
        <v>0</v>
      </c>
      <c r="S18" s="61"/>
    </row>
    <row r="19" spans="1:19" x14ac:dyDescent="0.2">
      <c r="M19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03"/>
  <sheetViews>
    <sheetView view="pageBreakPreview" topLeftCell="A67" zoomScaleNormal="100" zoomScaleSheetLayoutView="100" workbookViewId="0">
      <selection activeCell="T77" sqref="T77"/>
    </sheetView>
  </sheetViews>
  <sheetFormatPr defaultColWidth="9.140625" defaultRowHeight="12.75" x14ac:dyDescent="0.2"/>
  <cols>
    <col min="1" max="1" width="3.42578125" style="3" customWidth="1"/>
    <col min="2" max="2" width="66.7109375" style="66" customWidth="1"/>
    <col min="3" max="3" width="8.140625" style="1" customWidth="1"/>
    <col min="4" max="4" width="6.28515625" style="1" customWidth="1"/>
    <col min="5" max="5" width="7.42578125" style="1" customWidth="1"/>
    <col min="6" max="7" width="9.425781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16" x14ac:dyDescent="0.2">
      <c r="A1" s="160" t="s">
        <v>418</v>
      </c>
      <c r="E1" s="4"/>
      <c r="L1" s="4"/>
      <c r="M1" s="1"/>
    </row>
    <row r="2" spans="1:16" x14ac:dyDescent="0.2">
      <c r="A2" s="160" t="s">
        <v>1233</v>
      </c>
      <c r="B2" s="67"/>
      <c r="C2" s="6"/>
      <c r="D2" s="6"/>
      <c r="E2" s="6"/>
      <c r="F2" s="6"/>
      <c r="H2" s="5"/>
      <c r="I2" s="5"/>
      <c r="J2" s="5"/>
      <c r="K2" s="5"/>
    </row>
    <row r="3" spans="1:16" x14ac:dyDescent="0.2">
      <c r="B3" s="67"/>
      <c r="C3" s="6"/>
      <c r="D3" s="5" t="s">
        <v>94</v>
      </c>
      <c r="E3" s="6"/>
      <c r="F3" s="6"/>
      <c r="H3" s="5"/>
      <c r="I3" s="5"/>
      <c r="J3" s="5"/>
      <c r="K3" s="5"/>
    </row>
    <row r="4" spans="1:16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16" x14ac:dyDescent="0.2">
      <c r="B5" s="66" t="s">
        <v>420</v>
      </c>
      <c r="E5" s="4"/>
      <c r="M5" s="1"/>
      <c r="N5" s="7" t="s">
        <v>8</v>
      </c>
      <c r="O5" s="8">
        <f>P102</f>
        <v>0</v>
      </c>
      <c r="P5" s="1" t="s">
        <v>86</v>
      </c>
    </row>
    <row r="6" spans="1:16" x14ac:dyDescent="0.2">
      <c r="A6" s="665" t="s">
        <v>0</v>
      </c>
      <c r="B6" s="665" t="s">
        <v>18</v>
      </c>
      <c r="C6" s="666" t="s">
        <v>6</v>
      </c>
      <c r="D6" s="666" t="s">
        <v>19</v>
      </c>
      <c r="E6" s="666" t="s">
        <v>20</v>
      </c>
      <c r="F6" s="665" t="s">
        <v>1</v>
      </c>
      <c r="G6" s="665"/>
      <c r="H6" s="665"/>
      <c r="I6" s="665"/>
      <c r="J6" s="665"/>
      <c r="K6" s="665"/>
      <c r="L6" s="665" t="s">
        <v>2</v>
      </c>
      <c r="M6" s="665"/>
      <c r="N6" s="665"/>
      <c r="O6" s="665"/>
      <c r="P6" s="665"/>
    </row>
    <row r="7" spans="1:16" ht="99" customHeight="1" x14ac:dyDescent="0.2">
      <c r="A7" s="665"/>
      <c r="B7" s="665"/>
      <c r="C7" s="666"/>
      <c r="D7" s="666"/>
      <c r="E7" s="666"/>
      <c r="F7" s="111" t="s">
        <v>3</v>
      </c>
      <c r="G7" s="111" t="s">
        <v>163</v>
      </c>
      <c r="H7" s="111" t="s">
        <v>164</v>
      </c>
      <c r="I7" s="111" t="s">
        <v>165</v>
      </c>
      <c r="J7" s="111" t="s">
        <v>166</v>
      </c>
      <c r="K7" s="111" t="s">
        <v>167</v>
      </c>
      <c r="L7" s="111" t="s">
        <v>4</v>
      </c>
      <c r="M7" s="111" t="s">
        <v>168</v>
      </c>
      <c r="N7" s="111" t="s">
        <v>165</v>
      </c>
      <c r="O7" s="111" t="s">
        <v>166</v>
      </c>
      <c r="P7" s="111" t="s">
        <v>169</v>
      </c>
    </row>
    <row r="8" spans="1:16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6" x14ac:dyDescent="0.2">
      <c r="A9" s="155"/>
      <c r="B9" s="161"/>
      <c r="C9" s="112"/>
      <c r="D9" s="112"/>
      <c r="E9" s="158"/>
      <c r="F9" s="154"/>
      <c r="G9" s="163"/>
      <c r="H9" s="154"/>
      <c r="I9" s="29"/>
      <c r="J9" s="29"/>
      <c r="K9" s="29"/>
      <c r="L9" s="29"/>
      <c r="M9" s="29"/>
      <c r="N9" s="29"/>
      <c r="O9" s="29"/>
      <c r="P9" s="29"/>
    </row>
    <row r="10" spans="1:16" x14ac:dyDescent="0.2">
      <c r="A10" s="155"/>
      <c r="B10" s="364" t="s">
        <v>1376</v>
      </c>
      <c r="C10" s="112"/>
      <c r="D10" s="112"/>
      <c r="E10" s="158"/>
      <c r="F10" s="154"/>
      <c r="G10" s="163"/>
      <c r="H10" s="154"/>
      <c r="I10" s="29"/>
      <c r="J10" s="29"/>
      <c r="K10" s="29"/>
      <c r="L10" s="29"/>
      <c r="M10" s="29"/>
      <c r="N10" s="29"/>
      <c r="O10" s="29"/>
      <c r="P10" s="29"/>
    </row>
    <row r="11" spans="1:16" x14ac:dyDescent="0.2">
      <c r="A11" s="155"/>
      <c r="B11" s="506" t="s">
        <v>1377</v>
      </c>
      <c r="C11" s="112"/>
      <c r="D11" s="112"/>
      <c r="E11" s="112"/>
      <c r="F11" s="154"/>
      <c r="G11" s="163"/>
      <c r="H11" s="154"/>
      <c r="I11" s="29"/>
      <c r="J11" s="29"/>
      <c r="K11" s="29"/>
      <c r="L11" s="29"/>
      <c r="M11" s="29"/>
      <c r="N11" s="29"/>
      <c r="O11" s="29"/>
      <c r="P11" s="29"/>
    </row>
    <row r="12" spans="1:16" x14ac:dyDescent="0.2">
      <c r="A12" s="155"/>
      <c r="B12" s="223" t="s">
        <v>79</v>
      </c>
      <c r="C12" s="112" t="s">
        <v>436</v>
      </c>
      <c r="D12" s="112"/>
      <c r="E12" s="112">
        <v>2</v>
      </c>
      <c r="F12" s="154"/>
      <c r="G12" s="163"/>
      <c r="H12" s="154"/>
      <c r="I12" s="29"/>
      <c r="J12" s="29"/>
      <c r="K12" s="29"/>
      <c r="L12" s="29"/>
      <c r="M12" s="29"/>
      <c r="N12" s="29"/>
      <c r="O12" s="29"/>
      <c r="P12" s="29"/>
    </row>
    <row r="13" spans="1:16" ht="25.5" x14ac:dyDescent="0.2">
      <c r="A13" s="155"/>
      <c r="B13" s="361" t="s">
        <v>1093</v>
      </c>
      <c r="C13" s="362" t="s">
        <v>29</v>
      </c>
      <c r="D13" s="112"/>
      <c r="E13" s="360">
        <v>16</v>
      </c>
      <c r="F13" s="154"/>
      <c r="G13" s="163"/>
      <c r="H13" s="154"/>
      <c r="I13" s="29"/>
      <c r="J13" s="29"/>
      <c r="K13" s="29"/>
      <c r="L13" s="29"/>
      <c r="M13" s="29"/>
      <c r="N13" s="29"/>
      <c r="O13" s="29"/>
      <c r="P13" s="29"/>
    </row>
    <row r="14" spans="1:16" ht="25.5" x14ac:dyDescent="0.2">
      <c r="A14" s="155"/>
      <c r="B14" s="361" t="s">
        <v>1378</v>
      </c>
      <c r="C14" s="362" t="s">
        <v>29</v>
      </c>
      <c r="D14" s="112"/>
      <c r="E14" s="360">
        <v>12</v>
      </c>
      <c r="F14" s="154"/>
      <c r="G14" s="163"/>
      <c r="H14" s="154"/>
      <c r="I14" s="29"/>
      <c r="J14" s="29"/>
      <c r="K14" s="29"/>
      <c r="L14" s="29"/>
      <c r="M14" s="29"/>
      <c r="N14" s="29"/>
      <c r="O14" s="29"/>
      <c r="P14" s="29"/>
    </row>
    <row r="15" spans="1:16" x14ac:dyDescent="0.2">
      <c r="A15" s="155"/>
      <c r="B15" s="361" t="s">
        <v>80</v>
      </c>
      <c r="C15" s="362" t="s">
        <v>29</v>
      </c>
      <c r="D15" s="112"/>
      <c r="E15" s="363">
        <v>36</v>
      </c>
      <c r="F15" s="154"/>
      <c r="G15" s="163"/>
      <c r="H15" s="154"/>
      <c r="I15" s="29"/>
      <c r="J15" s="29"/>
      <c r="K15" s="29"/>
      <c r="L15" s="29"/>
      <c r="M15" s="29"/>
      <c r="N15" s="29"/>
      <c r="O15" s="29"/>
      <c r="P15" s="29"/>
    </row>
    <row r="16" spans="1:16" ht="25.5" x14ac:dyDescent="0.2">
      <c r="A16" s="155"/>
      <c r="B16" s="361" t="s">
        <v>188</v>
      </c>
      <c r="C16" s="362" t="s">
        <v>5</v>
      </c>
      <c r="D16" s="112"/>
      <c r="E16" s="363">
        <v>19</v>
      </c>
      <c r="F16" s="154"/>
      <c r="G16" s="163"/>
      <c r="H16" s="154"/>
      <c r="I16" s="29"/>
      <c r="J16" s="29"/>
      <c r="K16" s="29"/>
      <c r="L16" s="29"/>
      <c r="M16" s="29"/>
      <c r="N16" s="29"/>
      <c r="O16" s="29"/>
      <c r="P16" s="29"/>
    </row>
    <row r="17" spans="1:16" ht="25.5" x14ac:dyDescent="0.2">
      <c r="A17" s="155"/>
      <c r="B17" s="361" t="s">
        <v>81</v>
      </c>
      <c r="C17" s="362" t="s">
        <v>5</v>
      </c>
      <c r="D17" s="112"/>
      <c r="E17" s="363">
        <v>6</v>
      </c>
      <c r="F17" s="154"/>
      <c r="G17" s="163"/>
      <c r="H17" s="154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A18" s="155"/>
      <c r="B18" s="361" t="s">
        <v>1379</v>
      </c>
      <c r="C18" s="362" t="s">
        <v>29</v>
      </c>
      <c r="D18" s="112"/>
      <c r="E18" s="360">
        <v>32</v>
      </c>
      <c r="F18" s="154"/>
      <c r="G18" s="163"/>
      <c r="H18" s="154"/>
      <c r="I18" s="29"/>
      <c r="J18" s="29"/>
      <c r="K18" s="29"/>
      <c r="L18" s="29"/>
      <c r="M18" s="29"/>
      <c r="N18" s="29"/>
      <c r="O18" s="29"/>
      <c r="P18" s="29"/>
    </row>
    <row r="19" spans="1:16" x14ac:dyDescent="0.2">
      <c r="A19" s="155"/>
      <c r="B19" s="507" t="s">
        <v>1380</v>
      </c>
      <c r="C19" s="362"/>
      <c r="D19" s="112"/>
      <c r="E19" s="363"/>
      <c r="F19" s="154"/>
      <c r="G19" s="163"/>
      <c r="H19" s="154"/>
      <c r="I19" s="29"/>
      <c r="J19" s="29"/>
      <c r="K19" s="29"/>
      <c r="L19" s="29"/>
      <c r="M19" s="29"/>
      <c r="N19" s="29"/>
      <c r="O19" s="29"/>
      <c r="P19" s="29"/>
    </row>
    <row r="20" spans="1:16" ht="25.5" x14ac:dyDescent="0.2">
      <c r="A20" s="155"/>
      <c r="B20" s="361" t="s">
        <v>1381</v>
      </c>
      <c r="C20" s="362" t="s">
        <v>29</v>
      </c>
      <c r="D20" s="112"/>
      <c r="E20" s="363">
        <v>36</v>
      </c>
      <c r="F20" s="154"/>
      <c r="G20" s="163"/>
      <c r="H20" s="154"/>
      <c r="I20" s="29"/>
      <c r="J20" s="29"/>
      <c r="K20" s="29"/>
      <c r="L20" s="29"/>
      <c r="M20" s="29"/>
      <c r="N20" s="29"/>
      <c r="O20" s="29"/>
      <c r="P20" s="29"/>
    </row>
    <row r="21" spans="1:16" x14ac:dyDescent="0.2">
      <c r="A21" s="155"/>
      <c r="B21" s="361" t="s">
        <v>1382</v>
      </c>
      <c r="C21" s="362" t="s">
        <v>436</v>
      </c>
      <c r="D21" s="112"/>
      <c r="E21" s="363">
        <v>6</v>
      </c>
      <c r="F21" s="154"/>
      <c r="G21" s="163"/>
      <c r="H21" s="154"/>
      <c r="I21" s="29"/>
      <c r="J21" s="29"/>
      <c r="K21" s="29"/>
      <c r="L21" s="29"/>
      <c r="M21" s="29"/>
      <c r="N21" s="29"/>
      <c r="O21" s="29"/>
      <c r="P21" s="29"/>
    </row>
    <row r="22" spans="1:16" x14ac:dyDescent="0.2">
      <c r="A22" s="155"/>
      <c r="B22" s="355" t="s">
        <v>1383</v>
      </c>
      <c r="C22" s="362" t="s">
        <v>29</v>
      </c>
      <c r="D22" s="112"/>
      <c r="E22" s="360">
        <v>24</v>
      </c>
      <c r="F22" s="154"/>
      <c r="G22" s="163"/>
      <c r="H22" s="154"/>
      <c r="I22" s="29"/>
      <c r="J22" s="29"/>
      <c r="K22" s="29"/>
      <c r="L22" s="29"/>
      <c r="M22" s="29"/>
      <c r="N22" s="29"/>
      <c r="O22" s="29"/>
      <c r="P22" s="29"/>
    </row>
    <row r="23" spans="1:16" x14ac:dyDescent="0.2">
      <c r="A23" s="155"/>
      <c r="B23" s="355" t="s">
        <v>1384</v>
      </c>
      <c r="C23" s="362" t="s">
        <v>29</v>
      </c>
      <c r="D23" s="112"/>
      <c r="E23" s="360">
        <v>8</v>
      </c>
      <c r="F23" s="154"/>
      <c r="G23" s="163"/>
      <c r="H23" s="154"/>
      <c r="I23" s="29"/>
      <c r="J23" s="29"/>
      <c r="K23" s="29"/>
      <c r="L23" s="29"/>
      <c r="M23" s="29"/>
      <c r="N23" s="29"/>
      <c r="O23" s="29"/>
      <c r="P23" s="29"/>
    </row>
    <row r="24" spans="1:16" x14ac:dyDescent="0.2">
      <c r="A24" s="155"/>
      <c r="B24" s="361" t="s">
        <v>1095</v>
      </c>
      <c r="C24" s="362" t="s">
        <v>29</v>
      </c>
      <c r="D24" s="112"/>
      <c r="E24" s="363">
        <v>68</v>
      </c>
      <c r="F24" s="154"/>
      <c r="G24" s="163"/>
      <c r="H24" s="154"/>
      <c r="I24" s="29"/>
      <c r="J24" s="29"/>
      <c r="K24" s="29"/>
      <c r="L24" s="29"/>
      <c r="M24" s="29"/>
      <c r="N24" s="29"/>
      <c r="O24" s="29"/>
      <c r="P24" s="29"/>
    </row>
    <row r="25" spans="1:16" x14ac:dyDescent="0.2">
      <c r="A25" s="155"/>
      <c r="B25" s="361" t="s">
        <v>1057</v>
      </c>
      <c r="C25" s="362" t="s">
        <v>435</v>
      </c>
      <c r="D25" s="112"/>
      <c r="E25" s="363">
        <v>1</v>
      </c>
      <c r="F25" s="154"/>
      <c r="G25" s="163"/>
      <c r="H25" s="154"/>
      <c r="I25" s="29"/>
      <c r="J25" s="29"/>
      <c r="K25" s="29"/>
      <c r="L25" s="29"/>
      <c r="M25" s="29"/>
      <c r="N25" s="29"/>
      <c r="O25" s="29"/>
      <c r="P25" s="29"/>
    </row>
    <row r="26" spans="1:16" x14ac:dyDescent="0.2">
      <c r="A26" s="155"/>
      <c r="B26" s="507" t="s">
        <v>1377</v>
      </c>
      <c r="C26" s="362"/>
      <c r="D26" s="112"/>
      <c r="E26" s="363"/>
      <c r="F26" s="154"/>
      <c r="G26" s="163"/>
      <c r="H26" s="154"/>
      <c r="I26" s="29"/>
      <c r="J26" s="29"/>
      <c r="K26" s="29"/>
      <c r="L26" s="29"/>
      <c r="M26" s="29"/>
      <c r="N26" s="29"/>
      <c r="O26" s="29"/>
      <c r="P26" s="29"/>
    </row>
    <row r="27" spans="1:16" x14ac:dyDescent="0.2">
      <c r="A27" s="155"/>
      <c r="B27" s="361" t="s">
        <v>73</v>
      </c>
      <c r="C27" s="362" t="s">
        <v>520</v>
      </c>
      <c r="D27" s="112"/>
      <c r="E27" s="363">
        <v>1</v>
      </c>
      <c r="F27" s="154"/>
      <c r="G27" s="163"/>
      <c r="H27" s="154"/>
      <c r="I27" s="29"/>
      <c r="J27" s="29"/>
      <c r="K27" s="29"/>
      <c r="L27" s="29"/>
      <c r="M27" s="29"/>
      <c r="N27" s="29"/>
      <c r="O27" s="29"/>
      <c r="P27" s="29"/>
    </row>
    <row r="28" spans="1:16" x14ac:dyDescent="0.2">
      <c r="A28" s="155"/>
      <c r="B28" s="508" t="s">
        <v>74</v>
      </c>
      <c r="C28" s="252" t="s">
        <v>520</v>
      </c>
      <c r="D28" s="112"/>
      <c r="E28" s="252">
        <v>1</v>
      </c>
      <c r="F28" s="154"/>
      <c r="G28" s="163"/>
      <c r="H28" s="154"/>
      <c r="I28" s="29"/>
      <c r="J28" s="29"/>
      <c r="K28" s="29"/>
      <c r="L28" s="29"/>
      <c r="M28" s="29"/>
      <c r="N28" s="29"/>
      <c r="O28" s="29"/>
      <c r="P28" s="29"/>
    </row>
    <row r="29" spans="1:16" x14ac:dyDescent="0.2">
      <c r="A29" s="155"/>
      <c r="B29" s="327" t="s">
        <v>78</v>
      </c>
      <c r="C29" s="252" t="s">
        <v>520</v>
      </c>
      <c r="D29" s="112"/>
      <c r="E29" s="252">
        <v>1</v>
      </c>
      <c r="F29" s="154"/>
      <c r="G29" s="163"/>
      <c r="H29" s="154"/>
      <c r="I29" s="29"/>
      <c r="J29" s="29"/>
      <c r="K29" s="29"/>
      <c r="L29" s="29"/>
      <c r="M29" s="29"/>
      <c r="N29" s="29"/>
      <c r="O29" s="29"/>
      <c r="P29" s="29"/>
    </row>
    <row r="30" spans="1:16" x14ac:dyDescent="0.2">
      <c r="A30" s="155"/>
      <c r="B30" s="487" t="s">
        <v>75</v>
      </c>
      <c r="C30" s="362" t="s">
        <v>520</v>
      </c>
      <c r="D30" s="112"/>
      <c r="E30" s="360">
        <v>1</v>
      </c>
      <c r="F30" s="154"/>
      <c r="G30" s="163"/>
      <c r="H30" s="154"/>
      <c r="I30" s="29"/>
      <c r="J30" s="29"/>
      <c r="K30" s="29"/>
      <c r="L30" s="29"/>
      <c r="M30" s="29"/>
      <c r="N30" s="29"/>
      <c r="O30" s="29"/>
      <c r="P30" s="29"/>
    </row>
    <row r="31" spans="1:16" x14ac:dyDescent="0.2">
      <c r="A31" s="155"/>
      <c r="B31" s="487" t="s">
        <v>191</v>
      </c>
      <c r="C31" s="362" t="s">
        <v>520</v>
      </c>
      <c r="D31" s="112"/>
      <c r="E31" s="360">
        <v>1</v>
      </c>
      <c r="F31" s="154"/>
      <c r="G31" s="163"/>
      <c r="H31" s="154"/>
      <c r="I31" s="29"/>
      <c r="J31" s="29"/>
      <c r="K31" s="29"/>
      <c r="L31" s="29"/>
      <c r="M31" s="29"/>
      <c r="N31" s="29"/>
      <c r="O31" s="29"/>
      <c r="P31" s="29"/>
    </row>
    <row r="32" spans="1:16" x14ac:dyDescent="0.2">
      <c r="A32" s="155"/>
      <c r="B32" s="486" t="s">
        <v>1426</v>
      </c>
      <c r="C32" s="362"/>
      <c r="D32" s="112"/>
      <c r="E32" s="366"/>
      <c r="F32" s="154"/>
      <c r="G32" s="163"/>
      <c r="H32" s="154"/>
      <c r="I32" s="29"/>
      <c r="J32" s="29"/>
      <c r="K32" s="29"/>
      <c r="L32" s="29"/>
      <c r="M32" s="29"/>
      <c r="N32" s="29"/>
      <c r="O32" s="29"/>
      <c r="P32" s="29"/>
    </row>
    <row r="33" spans="1:16" x14ac:dyDescent="0.2">
      <c r="A33" s="155"/>
      <c r="B33" s="486" t="s">
        <v>162</v>
      </c>
      <c r="C33" s="362"/>
      <c r="D33" s="112"/>
      <c r="E33" s="366"/>
      <c r="F33" s="154"/>
      <c r="G33" s="163"/>
      <c r="H33" s="154"/>
      <c r="I33" s="29"/>
      <c r="J33" s="29"/>
      <c r="K33" s="29"/>
      <c r="L33" s="29"/>
      <c r="M33" s="29"/>
      <c r="N33" s="29"/>
      <c r="O33" s="29"/>
      <c r="P33" s="29"/>
    </row>
    <row r="34" spans="1:16" x14ac:dyDescent="0.2">
      <c r="A34" s="155"/>
      <c r="B34" s="365" t="s">
        <v>72</v>
      </c>
      <c r="C34" s="362" t="s">
        <v>29</v>
      </c>
      <c r="D34" s="112"/>
      <c r="E34" s="366">
        <v>170</v>
      </c>
      <c r="F34" s="154"/>
      <c r="G34" s="163"/>
      <c r="H34" s="154"/>
      <c r="I34" s="29"/>
      <c r="J34" s="29"/>
      <c r="K34" s="29"/>
      <c r="L34" s="29"/>
      <c r="M34" s="29"/>
      <c r="N34" s="29"/>
      <c r="O34" s="29"/>
      <c r="P34" s="29"/>
    </row>
    <row r="35" spans="1:16" x14ac:dyDescent="0.2">
      <c r="A35" s="155"/>
      <c r="B35" s="365" t="s">
        <v>1131</v>
      </c>
      <c r="C35" s="362" t="s">
        <v>29</v>
      </c>
      <c r="D35" s="112"/>
      <c r="E35" s="366">
        <v>34</v>
      </c>
      <c r="F35" s="154"/>
      <c r="G35" s="163"/>
      <c r="H35" s="154"/>
      <c r="I35" s="29"/>
      <c r="J35" s="29"/>
      <c r="K35" s="29"/>
      <c r="L35" s="29"/>
      <c r="M35" s="29"/>
      <c r="N35" s="29"/>
      <c r="O35" s="29"/>
      <c r="P35" s="29"/>
    </row>
    <row r="36" spans="1:16" x14ac:dyDescent="0.2">
      <c r="A36" s="155"/>
      <c r="B36" s="365" t="s">
        <v>1133</v>
      </c>
      <c r="C36" s="362" t="s">
        <v>5</v>
      </c>
      <c r="D36" s="112"/>
      <c r="E36" s="367">
        <v>12</v>
      </c>
      <c r="F36" s="154"/>
      <c r="G36" s="163"/>
      <c r="H36" s="154"/>
      <c r="I36" s="29"/>
      <c r="J36" s="29"/>
      <c r="K36" s="29"/>
      <c r="L36" s="29"/>
      <c r="M36" s="29"/>
      <c r="N36" s="29"/>
      <c r="O36" s="29"/>
      <c r="P36" s="29"/>
    </row>
    <row r="37" spans="1:16" x14ac:dyDescent="0.2">
      <c r="A37" s="155"/>
      <c r="B37" s="355" t="s">
        <v>1132</v>
      </c>
      <c r="C37" s="362" t="s">
        <v>5</v>
      </c>
      <c r="D37" s="112"/>
      <c r="E37" s="360">
        <v>4</v>
      </c>
      <c r="F37" s="154"/>
      <c r="G37" s="163"/>
      <c r="H37" s="154"/>
      <c r="I37" s="29"/>
      <c r="J37" s="29"/>
      <c r="K37" s="29"/>
      <c r="L37" s="29"/>
      <c r="M37" s="29"/>
      <c r="N37" s="29"/>
      <c r="O37" s="29"/>
      <c r="P37" s="29"/>
    </row>
    <row r="38" spans="1:16" x14ac:dyDescent="0.2">
      <c r="A38" s="155"/>
      <c r="B38" s="355"/>
      <c r="C38" s="362"/>
      <c r="D38" s="112"/>
      <c r="E38" s="360"/>
      <c r="F38" s="154"/>
      <c r="G38" s="163"/>
      <c r="H38" s="154"/>
      <c r="I38" s="29"/>
      <c r="J38" s="29"/>
      <c r="K38" s="29"/>
      <c r="L38" s="29"/>
      <c r="M38" s="29"/>
      <c r="N38" s="29"/>
      <c r="O38" s="29"/>
      <c r="P38" s="29"/>
    </row>
    <row r="39" spans="1:16" x14ac:dyDescent="0.2">
      <c r="A39" s="155"/>
      <c r="B39" s="386" t="s">
        <v>1097</v>
      </c>
      <c r="C39" s="240"/>
      <c r="D39" s="240"/>
      <c r="E39" s="240"/>
      <c r="F39" s="76"/>
      <c r="G39" s="76"/>
      <c r="H39" s="241"/>
      <c r="I39" s="240"/>
      <c r="J39" s="241"/>
      <c r="K39" s="29"/>
      <c r="L39" s="29"/>
      <c r="M39" s="29"/>
      <c r="N39" s="29"/>
      <c r="O39" s="29"/>
      <c r="P39" s="29"/>
    </row>
    <row r="40" spans="1:16" x14ac:dyDescent="0.2">
      <c r="A40" s="155"/>
      <c r="B40" s="386" t="s">
        <v>1092</v>
      </c>
      <c r="C40" s="224"/>
      <c r="D40" s="224"/>
      <c r="E40" s="224"/>
      <c r="F40" s="76"/>
      <c r="G40" s="76"/>
      <c r="H40" s="224"/>
      <c r="I40" s="224"/>
      <c r="J40" s="224"/>
      <c r="K40" s="29"/>
      <c r="L40" s="29"/>
      <c r="M40" s="29"/>
      <c r="N40" s="29"/>
      <c r="O40" s="29"/>
      <c r="P40" s="29"/>
    </row>
    <row r="41" spans="1:16" ht="25.5" x14ac:dyDescent="0.2">
      <c r="A41" s="155"/>
      <c r="B41" s="329" t="s">
        <v>79</v>
      </c>
      <c r="C41" s="247" t="s">
        <v>436</v>
      </c>
      <c r="D41" s="60"/>
      <c r="E41" s="396">
        <v>3</v>
      </c>
      <c r="F41" s="76"/>
      <c r="G41" s="154"/>
      <c r="H41" s="29"/>
      <c r="I41" s="29"/>
      <c r="J41" s="29"/>
      <c r="K41" s="29"/>
      <c r="L41" s="29"/>
      <c r="M41" s="29"/>
      <c r="N41" s="29"/>
      <c r="O41" s="29"/>
      <c r="P41" s="29"/>
    </row>
    <row r="42" spans="1:16" ht="25.5" x14ac:dyDescent="0.2">
      <c r="A42" s="155"/>
      <c r="B42" s="329" t="s">
        <v>1098</v>
      </c>
      <c r="C42" s="247" t="s">
        <v>29</v>
      </c>
      <c r="D42" s="256"/>
      <c r="E42" s="396">
        <v>8</v>
      </c>
      <c r="F42" s="76"/>
      <c r="G42" s="154"/>
      <c r="H42" s="12"/>
      <c r="I42" s="28"/>
      <c r="J42" s="12"/>
      <c r="K42" s="29"/>
      <c r="L42" s="29"/>
      <c r="M42" s="29"/>
      <c r="N42" s="29"/>
      <c r="O42" s="29"/>
      <c r="P42" s="29"/>
    </row>
    <row r="43" spans="1:16" ht="25.5" x14ac:dyDescent="0.2">
      <c r="A43" s="155"/>
      <c r="B43" s="390" t="s">
        <v>1099</v>
      </c>
      <c r="C43" s="394" t="s">
        <v>29</v>
      </c>
      <c r="D43" s="256"/>
      <c r="E43" s="396">
        <v>6</v>
      </c>
      <c r="F43" s="76"/>
      <c r="G43" s="154"/>
      <c r="H43" s="12"/>
      <c r="I43" s="28"/>
      <c r="J43" s="12"/>
      <c r="K43" s="29"/>
      <c r="L43" s="29"/>
      <c r="M43" s="29"/>
      <c r="N43" s="29"/>
      <c r="O43" s="29"/>
      <c r="P43" s="29"/>
    </row>
    <row r="44" spans="1:16" x14ac:dyDescent="0.2">
      <c r="A44" s="155"/>
      <c r="B44" s="329" t="s">
        <v>68</v>
      </c>
      <c r="C44" s="247" t="s">
        <v>29</v>
      </c>
      <c r="D44" s="256"/>
      <c r="E44" s="396">
        <v>15</v>
      </c>
      <c r="F44" s="76"/>
      <c r="G44" s="154"/>
      <c r="H44" s="12"/>
      <c r="I44" s="28"/>
      <c r="J44" s="12"/>
      <c r="K44" s="29"/>
      <c r="L44" s="29"/>
      <c r="M44" s="29"/>
      <c r="N44" s="29"/>
      <c r="O44" s="29"/>
      <c r="P44" s="29"/>
    </row>
    <row r="45" spans="1:16" x14ac:dyDescent="0.2">
      <c r="A45" s="155"/>
      <c r="B45" s="390" t="s">
        <v>69</v>
      </c>
      <c r="C45" s="394" t="s">
        <v>5</v>
      </c>
      <c r="D45" s="256"/>
      <c r="E45" s="396">
        <v>12</v>
      </c>
      <c r="F45" s="76"/>
      <c r="G45" s="154"/>
      <c r="H45" s="12"/>
      <c r="I45" s="28"/>
      <c r="J45" s="12"/>
      <c r="K45" s="29"/>
      <c r="L45" s="29"/>
      <c r="M45" s="29"/>
      <c r="N45" s="29"/>
      <c r="O45" s="29"/>
      <c r="P45" s="29"/>
    </row>
    <row r="46" spans="1:16" x14ac:dyDescent="0.2">
      <c r="A46" s="155"/>
      <c r="B46" s="329" t="s">
        <v>76</v>
      </c>
      <c r="C46" s="247" t="s">
        <v>29</v>
      </c>
      <c r="D46" s="256"/>
      <c r="E46" s="396">
        <v>6</v>
      </c>
      <c r="F46" s="76"/>
      <c r="G46" s="154"/>
      <c r="H46" s="12"/>
      <c r="I46" s="28"/>
      <c r="J46" s="12"/>
      <c r="K46" s="29"/>
      <c r="L46" s="29"/>
      <c r="M46" s="29"/>
      <c r="N46" s="29"/>
      <c r="O46" s="29"/>
      <c r="P46" s="29"/>
    </row>
    <row r="47" spans="1:16" x14ac:dyDescent="0.2">
      <c r="A47" s="155"/>
      <c r="B47" s="389" t="s">
        <v>189</v>
      </c>
      <c r="C47" s="393" t="s">
        <v>29</v>
      </c>
      <c r="D47" s="256"/>
      <c r="E47" s="396">
        <v>15</v>
      </c>
      <c r="F47" s="76"/>
      <c r="G47" s="154"/>
      <c r="H47" s="12"/>
      <c r="I47" s="28"/>
      <c r="J47" s="12"/>
      <c r="K47" s="29"/>
      <c r="L47" s="29"/>
      <c r="M47" s="29"/>
      <c r="N47" s="29"/>
      <c r="O47" s="29"/>
      <c r="P47" s="29"/>
    </row>
    <row r="48" spans="1:16" x14ac:dyDescent="0.2">
      <c r="A48" s="155"/>
      <c r="B48" s="391" t="s">
        <v>1100</v>
      </c>
      <c r="C48" s="395" t="s">
        <v>436</v>
      </c>
      <c r="D48" s="256"/>
      <c r="E48" s="396">
        <v>4</v>
      </c>
      <c r="F48" s="76"/>
      <c r="G48" s="154"/>
      <c r="H48" s="12"/>
      <c r="I48" s="28"/>
      <c r="J48" s="12"/>
      <c r="K48" s="29"/>
      <c r="L48" s="29"/>
      <c r="M48" s="29"/>
      <c r="N48" s="29"/>
      <c r="O48" s="29"/>
      <c r="P48" s="29"/>
    </row>
    <row r="49" spans="1:16" ht="25.5" x14ac:dyDescent="0.2">
      <c r="A49" s="155"/>
      <c r="B49" s="389" t="s">
        <v>190</v>
      </c>
      <c r="C49" s="393" t="s">
        <v>436</v>
      </c>
      <c r="D49" s="256"/>
      <c r="E49" s="396">
        <v>2</v>
      </c>
      <c r="F49" s="76"/>
      <c r="G49" s="154"/>
      <c r="H49" s="12"/>
      <c r="I49" s="28"/>
      <c r="J49" s="12"/>
      <c r="K49" s="29"/>
      <c r="L49" s="29"/>
      <c r="M49" s="29"/>
      <c r="N49" s="29"/>
      <c r="O49" s="29"/>
      <c r="P49" s="29"/>
    </row>
    <row r="50" spans="1:16" x14ac:dyDescent="0.2">
      <c r="A50" s="155"/>
      <c r="B50" s="389" t="s">
        <v>77</v>
      </c>
      <c r="C50" s="393" t="s">
        <v>439</v>
      </c>
      <c r="D50" s="256"/>
      <c r="E50" s="396">
        <v>12</v>
      </c>
      <c r="F50" s="76"/>
      <c r="G50" s="154"/>
      <c r="H50" s="12"/>
      <c r="I50" s="28"/>
      <c r="J50" s="12"/>
      <c r="K50" s="29"/>
      <c r="L50" s="29"/>
      <c r="M50" s="29"/>
      <c r="N50" s="29"/>
      <c r="O50" s="29"/>
      <c r="P50" s="29"/>
    </row>
    <row r="51" spans="1:16" x14ac:dyDescent="0.2">
      <c r="A51" s="155"/>
      <c r="B51" s="390" t="s">
        <v>1101</v>
      </c>
      <c r="C51" s="394" t="s">
        <v>436</v>
      </c>
      <c r="D51" s="256"/>
      <c r="E51" s="396">
        <v>2</v>
      </c>
      <c r="F51" s="76"/>
      <c r="G51" s="154"/>
      <c r="H51" s="12"/>
      <c r="I51" s="28"/>
      <c r="J51" s="12"/>
      <c r="K51" s="29"/>
      <c r="L51" s="29"/>
      <c r="M51" s="29"/>
      <c r="N51" s="29"/>
      <c r="O51" s="29"/>
      <c r="P51" s="29"/>
    </row>
    <row r="52" spans="1:16" x14ac:dyDescent="0.2">
      <c r="A52" s="155"/>
      <c r="B52" s="390" t="s">
        <v>1102</v>
      </c>
      <c r="C52" s="394" t="s">
        <v>439</v>
      </c>
      <c r="D52" s="256"/>
      <c r="E52" s="396">
        <v>2</v>
      </c>
      <c r="F52" s="76"/>
      <c r="G52" s="154"/>
      <c r="H52" s="12"/>
      <c r="I52" s="28"/>
      <c r="J52" s="12"/>
      <c r="K52" s="29"/>
      <c r="L52" s="29"/>
      <c r="M52" s="29"/>
      <c r="N52" s="29"/>
      <c r="O52" s="29"/>
      <c r="P52" s="29"/>
    </row>
    <row r="53" spans="1:16" x14ac:dyDescent="0.2">
      <c r="A53" s="155"/>
      <c r="B53" s="502" t="s">
        <v>1094</v>
      </c>
      <c r="C53" s="394"/>
      <c r="D53" s="256"/>
      <c r="E53" s="396"/>
      <c r="F53" s="76"/>
      <c r="G53" s="154"/>
      <c r="H53" s="12"/>
      <c r="I53" s="28"/>
      <c r="J53" s="12"/>
      <c r="K53" s="29"/>
      <c r="L53" s="29"/>
      <c r="M53" s="29"/>
      <c r="N53" s="29"/>
      <c r="O53" s="29"/>
      <c r="P53" s="29"/>
    </row>
    <row r="54" spans="1:16" x14ac:dyDescent="0.2">
      <c r="A54" s="155"/>
      <c r="B54" s="329" t="s">
        <v>1103</v>
      </c>
      <c r="C54" s="247" t="s">
        <v>29</v>
      </c>
      <c r="D54" s="256"/>
      <c r="E54" s="396">
        <v>31</v>
      </c>
      <c r="F54" s="76"/>
      <c r="G54" s="154"/>
      <c r="H54" s="12"/>
      <c r="I54" s="28"/>
      <c r="J54" s="12"/>
      <c r="K54" s="29"/>
      <c r="L54" s="29"/>
      <c r="M54" s="29"/>
      <c r="N54" s="29"/>
      <c r="O54" s="29"/>
      <c r="P54" s="29"/>
    </row>
    <row r="55" spans="1:16" x14ac:dyDescent="0.2">
      <c r="A55" s="155"/>
      <c r="B55" s="329" t="s">
        <v>1104</v>
      </c>
      <c r="C55" s="247" t="s">
        <v>436</v>
      </c>
      <c r="D55" s="256"/>
      <c r="E55" s="396">
        <v>4</v>
      </c>
      <c r="F55" s="76"/>
      <c r="G55" s="154"/>
      <c r="H55" s="12"/>
      <c r="I55" s="28"/>
      <c r="J55" s="12"/>
      <c r="K55" s="29"/>
      <c r="L55" s="29"/>
      <c r="M55" s="29"/>
      <c r="N55" s="29"/>
      <c r="O55" s="29"/>
      <c r="P55" s="29"/>
    </row>
    <row r="56" spans="1:16" x14ac:dyDescent="0.2">
      <c r="A56" s="155"/>
      <c r="B56" s="399" t="s">
        <v>1105</v>
      </c>
      <c r="C56" s="403" t="s">
        <v>29</v>
      </c>
      <c r="D56" s="256"/>
      <c r="E56" s="396">
        <v>15</v>
      </c>
      <c r="F56" s="76"/>
      <c r="G56" s="154"/>
      <c r="H56" s="12"/>
      <c r="I56" s="28"/>
      <c r="J56" s="12"/>
      <c r="K56" s="29"/>
      <c r="L56" s="29"/>
      <c r="M56" s="29"/>
      <c r="N56" s="29"/>
      <c r="O56" s="29"/>
      <c r="P56" s="29"/>
    </row>
    <row r="57" spans="1:16" x14ac:dyDescent="0.2">
      <c r="A57" s="155"/>
      <c r="B57" s="398" t="s">
        <v>1106</v>
      </c>
      <c r="C57" s="395" t="s">
        <v>29</v>
      </c>
      <c r="D57" s="256"/>
      <c r="E57" s="396">
        <v>3</v>
      </c>
      <c r="F57" s="76"/>
      <c r="G57" s="154"/>
      <c r="H57" s="12"/>
      <c r="I57" s="28"/>
      <c r="J57" s="12"/>
      <c r="K57" s="29"/>
      <c r="L57" s="29"/>
      <c r="M57" s="29"/>
      <c r="N57" s="29"/>
      <c r="O57" s="29"/>
      <c r="P57" s="29"/>
    </row>
    <row r="58" spans="1:16" x14ac:dyDescent="0.2">
      <c r="A58" s="155"/>
      <c r="B58" s="329" t="s">
        <v>1107</v>
      </c>
      <c r="C58" s="247" t="s">
        <v>29</v>
      </c>
      <c r="D58" s="256"/>
      <c r="E58" s="396">
        <v>3</v>
      </c>
      <c r="F58" s="76"/>
      <c r="G58" s="154"/>
      <c r="H58" s="12"/>
      <c r="I58" s="28"/>
      <c r="J58" s="12"/>
      <c r="K58" s="29"/>
      <c r="L58" s="29"/>
      <c r="M58" s="29"/>
      <c r="N58" s="29"/>
      <c r="O58" s="29"/>
      <c r="P58" s="29"/>
    </row>
    <row r="59" spans="1:16" x14ac:dyDescent="0.2">
      <c r="A59" s="155"/>
      <c r="B59" s="397" t="s">
        <v>1108</v>
      </c>
      <c r="C59" s="257" t="s">
        <v>29</v>
      </c>
      <c r="D59" s="503"/>
      <c r="E59" s="505">
        <v>21</v>
      </c>
      <c r="F59" s="504"/>
      <c r="G59" s="154"/>
      <c r="H59" s="12"/>
      <c r="I59" s="28"/>
      <c r="J59" s="12"/>
      <c r="K59" s="29"/>
      <c r="L59" s="29"/>
      <c r="M59" s="29"/>
      <c r="N59" s="29"/>
      <c r="O59" s="29"/>
      <c r="P59" s="29"/>
    </row>
    <row r="60" spans="1:16" x14ac:dyDescent="0.2">
      <c r="A60" s="155"/>
      <c r="B60" s="329" t="s">
        <v>1375</v>
      </c>
      <c r="C60" s="247" t="s">
        <v>436</v>
      </c>
      <c r="D60" s="256"/>
      <c r="E60" s="396">
        <v>6</v>
      </c>
      <c r="F60" s="76"/>
      <c r="G60" s="154"/>
      <c r="H60" s="12"/>
      <c r="I60" s="28"/>
      <c r="J60" s="12"/>
      <c r="K60" s="29"/>
      <c r="L60" s="29"/>
      <c r="M60" s="29"/>
      <c r="N60" s="29"/>
      <c r="O60" s="29"/>
      <c r="P60" s="29"/>
    </row>
    <row r="61" spans="1:16" x14ac:dyDescent="0.2">
      <c r="A61" s="155"/>
      <c r="B61" s="329" t="s">
        <v>1109</v>
      </c>
      <c r="C61" s="247" t="s">
        <v>436</v>
      </c>
      <c r="D61" s="256"/>
      <c r="E61" s="396">
        <v>6</v>
      </c>
      <c r="F61" s="76"/>
      <c r="G61" s="154"/>
      <c r="H61" s="12"/>
      <c r="I61" s="28"/>
      <c r="J61" s="12"/>
      <c r="K61" s="29"/>
      <c r="L61" s="29"/>
      <c r="M61" s="29"/>
      <c r="N61" s="29"/>
      <c r="O61" s="29"/>
      <c r="P61" s="29"/>
    </row>
    <row r="62" spans="1:16" x14ac:dyDescent="0.2">
      <c r="A62" s="25"/>
      <c r="B62" s="329" t="s">
        <v>1110</v>
      </c>
      <c r="C62" s="247" t="s">
        <v>435</v>
      </c>
      <c r="D62" s="256"/>
      <c r="E62" s="216">
        <v>2</v>
      </c>
      <c r="F62" s="76"/>
      <c r="G62" s="154"/>
      <c r="H62" s="12"/>
      <c r="I62" s="28"/>
      <c r="J62" s="12"/>
      <c r="K62" s="29"/>
      <c r="L62" s="29"/>
      <c r="M62" s="29"/>
      <c r="N62" s="29"/>
      <c r="O62" s="29"/>
      <c r="P62" s="29"/>
    </row>
    <row r="63" spans="1:16" x14ac:dyDescent="0.2">
      <c r="A63" s="25"/>
      <c r="B63" s="329" t="s">
        <v>1111</v>
      </c>
      <c r="C63" s="247" t="s">
        <v>435</v>
      </c>
      <c r="D63" s="256"/>
      <c r="E63" s="216">
        <v>2</v>
      </c>
      <c r="F63" s="76"/>
      <c r="G63" s="154"/>
      <c r="H63" s="12"/>
      <c r="I63" s="28"/>
      <c r="J63" s="12"/>
      <c r="K63" s="29"/>
      <c r="L63" s="29"/>
      <c r="M63" s="29"/>
      <c r="N63" s="29"/>
      <c r="O63" s="29"/>
      <c r="P63" s="29"/>
    </row>
    <row r="64" spans="1:16" x14ac:dyDescent="0.2">
      <c r="A64" s="155"/>
      <c r="B64" s="329" t="s">
        <v>1112</v>
      </c>
      <c r="C64" s="247" t="s">
        <v>1115</v>
      </c>
      <c r="D64" s="256"/>
      <c r="E64" s="396">
        <v>122</v>
      </c>
      <c r="F64" s="76"/>
      <c r="G64" s="154"/>
      <c r="H64" s="12"/>
      <c r="I64" s="28"/>
      <c r="J64" s="12"/>
      <c r="K64" s="29"/>
      <c r="L64" s="29"/>
      <c r="M64" s="29"/>
      <c r="N64" s="29"/>
      <c r="O64" s="29"/>
      <c r="P64" s="29"/>
    </row>
    <row r="65" spans="1:16" x14ac:dyDescent="0.2">
      <c r="A65" s="155"/>
      <c r="B65" s="329" t="s">
        <v>1114</v>
      </c>
      <c r="C65" s="247" t="s">
        <v>435</v>
      </c>
      <c r="D65" s="256"/>
      <c r="E65" s="396">
        <v>2</v>
      </c>
      <c r="F65" s="76"/>
      <c r="G65" s="154"/>
      <c r="H65" s="12"/>
      <c r="I65" s="28"/>
      <c r="J65" s="12"/>
      <c r="K65" s="29"/>
      <c r="L65" s="29"/>
      <c r="M65" s="29"/>
      <c r="N65" s="29"/>
      <c r="O65" s="29"/>
      <c r="P65" s="29"/>
    </row>
    <row r="66" spans="1:16" x14ac:dyDescent="0.2">
      <c r="A66" s="155"/>
      <c r="B66" s="329" t="s">
        <v>1057</v>
      </c>
      <c r="C66" s="247" t="s">
        <v>435</v>
      </c>
      <c r="D66" s="256"/>
      <c r="E66" s="396">
        <v>1</v>
      </c>
      <c r="F66" s="76"/>
      <c r="G66" s="154"/>
      <c r="H66" s="12"/>
      <c r="I66" s="28"/>
      <c r="J66" s="12"/>
      <c r="K66" s="29"/>
      <c r="L66" s="29"/>
      <c r="M66" s="29"/>
      <c r="N66" s="29"/>
      <c r="O66" s="29"/>
      <c r="P66" s="29"/>
    </row>
    <row r="67" spans="1:16" x14ac:dyDescent="0.2">
      <c r="A67" s="155"/>
      <c r="B67" s="329"/>
      <c r="C67" s="247"/>
      <c r="D67" s="256"/>
      <c r="E67" s="396"/>
      <c r="F67" s="76"/>
      <c r="G67" s="154"/>
      <c r="H67" s="12"/>
      <c r="I67" s="28"/>
      <c r="J67" s="12"/>
      <c r="K67" s="29"/>
      <c r="L67" s="29"/>
      <c r="M67" s="29"/>
      <c r="N67" s="29"/>
      <c r="O67" s="29"/>
      <c r="P67" s="29"/>
    </row>
    <row r="68" spans="1:16" x14ac:dyDescent="0.2">
      <c r="A68" s="155"/>
      <c r="B68" s="386" t="s">
        <v>519</v>
      </c>
      <c r="C68" s="247"/>
      <c r="D68" s="256"/>
      <c r="E68" s="396"/>
      <c r="F68" s="76"/>
      <c r="G68" s="154"/>
      <c r="H68" s="12"/>
      <c r="I68" s="28"/>
      <c r="J68" s="12"/>
      <c r="K68" s="29"/>
      <c r="L68" s="29"/>
      <c r="M68" s="29"/>
      <c r="N68" s="29"/>
      <c r="O68" s="29"/>
      <c r="P68" s="29"/>
    </row>
    <row r="69" spans="1:16" x14ac:dyDescent="0.2">
      <c r="A69" s="155"/>
      <c r="B69" s="329" t="s">
        <v>73</v>
      </c>
      <c r="C69" s="247" t="s">
        <v>520</v>
      </c>
      <c r="D69" s="256"/>
      <c r="E69" s="396">
        <v>1</v>
      </c>
      <c r="F69" s="76"/>
      <c r="G69" s="154"/>
      <c r="H69" s="12"/>
      <c r="I69" s="28"/>
      <c r="J69" s="12"/>
      <c r="K69" s="29"/>
      <c r="L69" s="29"/>
      <c r="M69" s="29"/>
      <c r="N69" s="29"/>
      <c r="O69" s="29"/>
      <c r="P69" s="29"/>
    </row>
    <row r="70" spans="1:16" x14ac:dyDescent="0.2">
      <c r="A70" s="155"/>
      <c r="B70" s="329" t="s">
        <v>74</v>
      </c>
      <c r="C70" s="247" t="s">
        <v>520</v>
      </c>
      <c r="D70" s="256"/>
      <c r="E70" s="396">
        <v>1</v>
      </c>
      <c r="F70" s="76"/>
      <c r="G70" s="154"/>
      <c r="H70" s="12"/>
      <c r="I70" s="28"/>
      <c r="J70" s="12"/>
      <c r="K70" s="29"/>
      <c r="L70" s="29"/>
      <c r="M70" s="29"/>
      <c r="N70" s="29"/>
      <c r="O70" s="29"/>
      <c r="P70" s="29"/>
    </row>
    <row r="71" spans="1:16" x14ac:dyDescent="0.2">
      <c r="A71" s="155"/>
      <c r="B71" s="329" t="s">
        <v>78</v>
      </c>
      <c r="C71" s="247" t="s">
        <v>520</v>
      </c>
      <c r="D71" s="256"/>
      <c r="E71" s="396">
        <v>1</v>
      </c>
      <c r="F71" s="76"/>
      <c r="G71" s="154"/>
      <c r="H71" s="12"/>
      <c r="I71" s="28"/>
      <c r="J71" s="12"/>
      <c r="K71" s="29"/>
      <c r="L71" s="29"/>
      <c r="M71" s="29"/>
      <c r="N71" s="29"/>
      <c r="O71" s="29"/>
      <c r="P71" s="29"/>
    </row>
    <row r="72" spans="1:16" x14ac:dyDescent="0.2">
      <c r="A72" s="155"/>
      <c r="B72" s="329" t="s">
        <v>75</v>
      </c>
      <c r="C72" s="247" t="s">
        <v>520</v>
      </c>
      <c r="D72" s="256"/>
      <c r="E72" s="396">
        <v>1</v>
      </c>
      <c r="F72" s="76"/>
      <c r="G72" s="154"/>
      <c r="H72" s="12"/>
      <c r="I72" s="28"/>
      <c r="J72" s="12"/>
      <c r="K72" s="29"/>
      <c r="L72" s="29"/>
      <c r="M72" s="29"/>
      <c r="N72" s="29"/>
      <c r="O72" s="29"/>
      <c r="P72" s="29"/>
    </row>
    <row r="73" spans="1:16" ht="15" x14ac:dyDescent="0.25">
      <c r="A73" s="155"/>
      <c r="B73" s="329" t="s">
        <v>191</v>
      </c>
      <c r="C73" s="247" t="s">
        <v>520</v>
      </c>
      <c r="D73" s="258"/>
      <c r="E73" s="396">
        <v>1</v>
      </c>
      <c r="F73" s="76"/>
      <c r="G73" s="154"/>
      <c r="H73" s="12"/>
      <c r="I73" s="28"/>
      <c r="J73" s="12"/>
      <c r="K73" s="29"/>
      <c r="L73" s="29"/>
      <c r="M73" s="29"/>
      <c r="N73" s="29"/>
      <c r="O73" s="29"/>
      <c r="P73" s="29"/>
    </row>
    <row r="74" spans="1:16" x14ac:dyDescent="0.2">
      <c r="A74" s="155"/>
      <c r="B74" s="355"/>
      <c r="C74" s="362"/>
      <c r="D74" s="112"/>
      <c r="E74" s="360"/>
      <c r="F74" s="154"/>
      <c r="G74" s="163"/>
      <c r="H74" s="154"/>
      <c r="I74" s="29"/>
      <c r="J74" s="29"/>
      <c r="K74" s="29"/>
      <c r="L74" s="29"/>
      <c r="M74" s="29"/>
      <c r="N74" s="29"/>
      <c r="O74" s="29">
        <f>ROUND(E74*J74,2)</f>
        <v>0</v>
      </c>
      <c r="P74" s="29">
        <f>ROUND(((M74+N74)+O74),2)</f>
        <v>0</v>
      </c>
    </row>
    <row r="75" spans="1:16" x14ac:dyDescent="0.2">
      <c r="A75" s="155"/>
      <c r="B75" s="486" t="s">
        <v>1452</v>
      </c>
      <c r="C75" s="362"/>
      <c r="D75" s="112"/>
      <c r="E75" s="360"/>
      <c r="F75" s="154"/>
      <c r="G75" s="163"/>
      <c r="H75" s="154"/>
      <c r="I75" s="29"/>
      <c r="J75" s="29"/>
      <c r="K75" s="29"/>
      <c r="L75" s="29"/>
      <c r="M75" s="29"/>
      <c r="N75" s="29"/>
      <c r="O75" s="29">
        <f>ROUND(E75*J75,2)</f>
        <v>0</v>
      </c>
      <c r="P75" s="29">
        <f>ROUND(((M75+N75)+O75),2)</f>
        <v>0</v>
      </c>
    </row>
    <row r="76" spans="1:16" x14ac:dyDescent="0.2">
      <c r="A76" s="155"/>
      <c r="B76" s="355"/>
      <c r="C76" s="362"/>
      <c r="D76" s="112"/>
      <c r="E76" s="360"/>
      <c r="F76" s="154"/>
      <c r="G76" s="163"/>
      <c r="H76" s="154"/>
      <c r="I76" s="29"/>
      <c r="J76" s="29"/>
      <c r="K76" s="29"/>
      <c r="L76" s="29"/>
      <c r="M76" s="29"/>
      <c r="N76" s="29"/>
      <c r="O76" s="29"/>
      <c r="P76" s="29"/>
    </row>
    <row r="77" spans="1:16" x14ac:dyDescent="0.2">
      <c r="A77" s="155"/>
      <c r="B77" s="344" t="s">
        <v>1089</v>
      </c>
      <c r="C77" s="331"/>
      <c r="D77" s="21"/>
      <c r="E77" s="382"/>
      <c r="F77" s="76"/>
      <c r="G77" s="76"/>
      <c r="H77" s="12"/>
      <c r="I77" s="12"/>
      <c r="J77" s="12"/>
      <c r="K77" s="29"/>
      <c r="L77" s="29"/>
      <c r="M77" s="29"/>
      <c r="N77" s="29"/>
      <c r="O77" s="29"/>
      <c r="P77" s="29"/>
    </row>
    <row r="78" spans="1:16" x14ac:dyDescent="0.2">
      <c r="A78" s="155"/>
      <c r="B78" s="373" t="s">
        <v>1402</v>
      </c>
      <c r="C78" s="331" t="s">
        <v>29</v>
      </c>
      <c r="D78" s="21"/>
      <c r="E78" s="383">
        <v>100</v>
      </c>
      <c r="F78" s="76"/>
      <c r="G78" s="76"/>
      <c r="H78" s="12"/>
      <c r="I78" s="12"/>
      <c r="J78" s="12"/>
      <c r="K78" s="29"/>
      <c r="L78" s="29"/>
      <c r="M78" s="29"/>
      <c r="N78" s="29"/>
      <c r="O78" s="29"/>
      <c r="P78" s="29"/>
    </row>
    <row r="79" spans="1:16" x14ac:dyDescent="0.2">
      <c r="A79" s="155"/>
      <c r="B79" s="373" t="s">
        <v>1403</v>
      </c>
      <c r="C79" s="331" t="s">
        <v>29</v>
      </c>
      <c r="D79" s="21"/>
      <c r="E79" s="380">
        <v>15</v>
      </c>
      <c r="F79" s="76"/>
      <c r="G79" s="76"/>
      <c r="H79" s="12"/>
      <c r="I79" s="12"/>
      <c r="J79" s="12"/>
      <c r="K79" s="29"/>
      <c r="L79" s="29"/>
      <c r="M79" s="29"/>
      <c r="N79" s="29"/>
      <c r="O79" s="29"/>
      <c r="P79" s="29"/>
    </row>
    <row r="80" spans="1:16" x14ac:dyDescent="0.2">
      <c r="A80" s="155"/>
      <c r="B80" s="375" t="s">
        <v>186</v>
      </c>
      <c r="C80" s="331" t="s">
        <v>436</v>
      </c>
      <c r="D80" s="21"/>
      <c r="E80" s="380">
        <v>1</v>
      </c>
      <c r="F80" s="76"/>
      <c r="G80" s="76"/>
      <c r="H80" s="12"/>
      <c r="I80" s="12"/>
      <c r="J80" s="12"/>
      <c r="K80" s="29"/>
      <c r="L80" s="29"/>
      <c r="M80" s="29"/>
      <c r="N80" s="29"/>
      <c r="O80" s="29"/>
      <c r="P80" s="29"/>
    </row>
    <row r="81" spans="1:16" x14ac:dyDescent="0.2">
      <c r="A81" s="155"/>
      <c r="B81" s="355"/>
      <c r="C81" s="362"/>
      <c r="D81" s="112"/>
      <c r="E81" s="360"/>
      <c r="F81" s="154"/>
      <c r="G81" s="163"/>
      <c r="H81" s="154"/>
      <c r="I81" s="29"/>
      <c r="J81" s="29"/>
      <c r="K81" s="29"/>
      <c r="L81" s="29"/>
      <c r="M81" s="29"/>
      <c r="N81" s="29"/>
      <c r="O81" s="29"/>
      <c r="P81" s="29"/>
    </row>
    <row r="82" spans="1:16" x14ac:dyDescent="0.2">
      <c r="A82" s="155"/>
      <c r="B82" s="355"/>
      <c r="C82" s="362"/>
      <c r="D82" s="112"/>
      <c r="E82" s="360"/>
      <c r="F82" s="154"/>
      <c r="G82" s="163"/>
      <c r="H82" s="154"/>
      <c r="I82" s="29"/>
      <c r="J82" s="29"/>
      <c r="K82" s="29"/>
      <c r="L82" s="29"/>
      <c r="M82" s="29"/>
      <c r="N82" s="29"/>
      <c r="O82" s="29"/>
      <c r="P82" s="29"/>
    </row>
    <row r="83" spans="1:16" x14ac:dyDescent="0.2">
      <c r="A83" s="155"/>
      <c r="B83" s="486" t="s">
        <v>1427</v>
      </c>
      <c r="C83" s="362"/>
      <c r="D83" s="112"/>
      <c r="E83" s="360"/>
      <c r="F83" s="154"/>
      <c r="G83" s="163"/>
      <c r="H83" s="154"/>
      <c r="I83" s="29"/>
      <c r="J83" s="29"/>
      <c r="K83" s="29"/>
      <c r="L83" s="29"/>
      <c r="M83" s="29"/>
      <c r="N83" s="29"/>
      <c r="O83" s="29"/>
      <c r="P83" s="29"/>
    </row>
    <row r="84" spans="1:16" ht="15" x14ac:dyDescent="0.25">
      <c r="A84" s="155"/>
      <c r="B84" s="368" t="s">
        <v>162</v>
      </c>
      <c r="C84" s="362"/>
      <c r="D84" s="112"/>
      <c r="E84" s="360"/>
      <c r="F84" s="154"/>
      <c r="G84" s="163"/>
      <c r="H84" s="154"/>
      <c r="I84" s="29"/>
      <c r="J84" s="29"/>
      <c r="K84" s="29"/>
      <c r="L84" s="29"/>
      <c r="M84" s="29"/>
      <c r="N84" s="29"/>
      <c r="O84" s="29"/>
      <c r="P84" s="29"/>
    </row>
    <row r="85" spans="1:16" x14ac:dyDescent="0.2">
      <c r="A85" s="155"/>
      <c r="B85" s="354" t="s">
        <v>1424</v>
      </c>
      <c r="C85" s="304" t="s">
        <v>29</v>
      </c>
      <c r="D85" s="112"/>
      <c r="E85" s="515">
        <v>25</v>
      </c>
      <c r="F85" s="154"/>
      <c r="G85" s="163"/>
      <c r="H85" s="154"/>
      <c r="I85" s="29"/>
      <c r="J85" s="29"/>
      <c r="K85" s="29"/>
      <c r="L85" s="29"/>
      <c r="M85" s="29"/>
      <c r="N85" s="29"/>
      <c r="O85" s="29"/>
      <c r="P85" s="29"/>
    </row>
    <row r="86" spans="1:16" x14ac:dyDescent="0.2">
      <c r="A86" s="155"/>
      <c r="B86" s="354" t="s">
        <v>1425</v>
      </c>
      <c r="C86" s="304" t="s">
        <v>29</v>
      </c>
      <c r="D86" s="112"/>
      <c r="E86" s="515">
        <v>50</v>
      </c>
      <c r="F86" s="154"/>
      <c r="G86" s="163"/>
      <c r="H86" s="154"/>
      <c r="I86" s="29"/>
      <c r="J86" s="29"/>
      <c r="K86" s="29"/>
      <c r="L86" s="29"/>
      <c r="M86" s="29"/>
      <c r="N86" s="29"/>
      <c r="O86" s="29"/>
      <c r="P86" s="29"/>
    </row>
    <row r="87" spans="1:16" x14ac:dyDescent="0.2">
      <c r="A87" s="155"/>
      <c r="B87" s="354" t="s">
        <v>1425</v>
      </c>
      <c r="C87" s="304" t="s">
        <v>29</v>
      </c>
      <c r="D87" s="112"/>
      <c r="E87" s="515">
        <v>60</v>
      </c>
      <c r="F87" s="154"/>
      <c r="G87" s="163"/>
      <c r="H87" s="154"/>
      <c r="I87" s="29"/>
      <c r="J87" s="29"/>
      <c r="K87" s="29"/>
      <c r="L87" s="29"/>
      <c r="M87" s="29"/>
      <c r="N87" s="29"/>
      <c r="O87" s="29"/>
      <c r="P87" s="29"/>
    </row>
    <row r="88" spans="1:16" x14ac:dyDescent="0.2">
      <c r="A88" s="155"/>
      <c r="B88" s="355"/>
      <c r="C88" s="362"/>
      <c r="D88" s="112"/>
      <c r="E88" s="360"/>
      <c r="F88" s="154"/>
      <c r="G88" s="163"/>
      <c r="H88" s="154"/>
      <c r="I88" s="29"/>
      <c r="J88" s="29"/>
      <c r="K88" s="29"/>
      <c r="L88" s="29"/>
      <c r="M88" s="29"/>
      <c r="N88" s="29"/>
      <c r="O88" s="29">
        <f>ROUND(E88*J88,2)</f>
        <v>0</v>
      </c>
      <c r="P88" s="29">
        <f>ROUND(((M88+N88)+O88),2)</f>
        <v>0</v>
      </c>
    </row>
    <row r="89" spans="1:16" x14ac:dyDescent="0.2">
      <c r="A89" s="155"/>
      <c r="B89" s="418" t="s">
        <v>1442</v>
      </c>
      <c r="C89" s="362"/>
      <c r="D89" s="112"/>
      <c r="E89" s="360"/>
      <c r="F89" s="154"/>
      <c r="G89" s="163"/>
      <c r="H89" s="154"/>
      <c r="I89" s="29"/>
      <c r="J89" s="29"/>
      <c r="K89" s="29"/>
      <c r="L89" s="29"/>
      <c r="M89" s="29"/>
      <c r="N89" s="29"/>
      <c r="O89" s="29">
        <f>ROUND(E89*J89,2)</f>
        <v>0</v>
      </c>
      <c r="P89" s="29">
        <f>ROUND(((M89+N89)+O89),2)</f>
        <v>0</v>
      </c>
    </row>
    <row r="90" spans="1:16" x14ac:dyDescent="0.2">
      <c r="A90" s="155"/>
      <c r="B90" s="354" t="s">
        <v>1443</v>
      </c>
      <c r="C90" s="253" t="s">
        <v>29</v>
      </c>
      <c r="D90" s="112"/>
      <c r="E90" s="254">
        <v>118</v>
      </c>
      <c r="F90" s="154"/>
      <c r="G90" s="163"/>
      <c r="H90" s="154"/>
      <c r="I90" s="29"/>
      <c r="J90" s="29"/>
      <c r="K90" s="29"/>
      <c r="L90" s="29"/>
      <c r="M90" s="29"/>
      <c r="N90" s="29"/>
      <c r="O90" s="29"/>
      <c r="P90" s="29"/>
    </row>
    <row r="91" spans="1:16" x14ac:dyDescent="0.2">
      <c r="A91" s="155"/>
      <c r="B91" s="354" t="s">
        <v>1444</v>
      </c>
      <c r="C91" s="253" t="s">
        <v>29</v>
      </c>
      <c r="D91" s="112"/>
      <c r="E91" s="254">
        <v>50</v>
      </c>
      <c r="F91" s="154"/>
      <c r="G91" s="163"/>
      <c r="H91" s="154"/>
      <c r="I91" s="29"/>
      <c r="J91" s="29"/>
      <c r="K91" s="29"/>
      <c r="L91" s="29"/>
      <c r="M91" s="29"/>
      <c r="N91" s="29"/>
      <c r="O91" s="29"/>
      <c r="P91" s="29"/>
    </row>
    <row r="92" spans="1:16" x14ac:dyDescent="0.2">
      <c r="A92" s="155"/>
      <c r="B92" s="354" t="s">
        <v>1445</v>
      </c>
      <c r="C92" s="253" t="s">
        <v>29</v>
      </c>
      <c r="D92" s="112"/>
      <c r="E92" s="254">
        <v>1</v>
      </c>
      <c r="F92" s="154"/>
      <c r="G92" s="163"/>
      <c r="H92" s="154"/>
      <c r="I92" s="29"/>
      <c r="J92" s="29"/>
      <c r="K92" s="29"/>
      <c r="L92" s="29"/>
      <c r="M92" s="29"/>
      <c r="N92" s="29"/>
      <c r="O92" s="29"/>
      <c r="P92" s="29"/>
    </row>
    <row r="93" spans="1:16" x14ac:dyDescent="0.2">
      <c r="A93" s="155"/>
      <c r="B93" s="354"/>
      <c r="C93" s="254"/>
      <c r="D93" s="112"/>
      <c r="E93" s="254"/>
      <c r="F93" s="154"/>
      <c r="G93" s="163"/>
      <c r="H93" s="154"/>
      <c r="I93" s="29"/>
      <c r="J93" s="29"/>
      <c r="K93" s="29"/>
      <c r="L93" s="29"/>
      <c r="M93" s="29"/>
      <c r="N93" s="29"/>
      <c r="O93" s="29">
        <f>ROUND(E93*J93,2)</f>
        <v>0</v>
      </c>
      <c r="P93" s="29">
        <f>ROUND(((M93+N93)+O93),2)</f>
        <v>0</v>
      </c>
    </row>
    <row r="94" spans="1:16" x14ac:dyDescent="0.2">
      <c r="A94" s="155"/>
      <c r="B94" s="418" t="s">
        <v>1446</v>
      </c>
      <c r="C94" s="254"/>
      <c r="D94" s="112"/>
      <c r="E94" s="369"/>
      <c r="F94" s="154"/>
      <c r="G94" s="163"/>
      <c r="H94" s="154"/>
      <c r="I94" s="29"/>
      <c r="J94" s="29"/>
      <c r="K94" s="29"/>
      <c r="L94" s="29"/>
      <c r="M94" s="29"/>
      <c r="N94" s="29"/>
      <c r="O94" s="29">
        <f>ROUND(E94*J94,2)</f>
        <v>0</v>
      </c>
      <c r="P94" s="29">
        <f>ROUND(((M94+N94)+O94),2)</f>
        <v>0</v>
      </c>
    </row>
    <row r="95" spans="1:16" x14ac:dyDescent="0.2">
      <c r="A95" s="155"/>
      <c r="B95" s="354" t="s">
        <v>1045</v>
      </c>
      <c r="C95" s="254" t="s">
        <v>661</v>
      </c>
      <c r="D95" s="112"/>
      <c r="E95" s="369">
        <v>30</v>
      </c>
      <c r="F95" s="154"/>
      <c r="G95" s="163"/>
      <c r="H95" s="154"/>
      <c r="I95" s="29"/>
      <c r="J95" s="29"/>
      <c r="K95" s="29"/>
      <c r="L95" s="29"/>
      <c r="M95" s="29"/>
      <c r="N95" s="29"/>
      <c r="O95" s="29"/>
      <c r="P95" s="29"/>
    </row>
    <row r="96" spans="1:16" x14ac:dyDescent="0.2">
      <c r="A96" s="155"/>
      <c r="B96" s="354" t="s">
        <v>1447</v>
      </c>
      <c r="C96" s="254" t="s">
        <v>436</v>
      </c>
      <c r="D96" s="112"/>
      <c r="E96" s="369">
        <v>3</v>
      </c>
      <c r="F96" s="154"/>
      <c r="G96" s="163"/>
      <c r="H96" s="154"/>
      <c r="I96" s="29"/>
      <c r="J96" s="29"/>
      <c r="K96" s="29"/>
      <c r="L96" s="29"/>
      <c r="M96" s="29"/>
      <c r="N96" s="29"/>
      <c r="O96" s="29"/>
      <c r="P96" s="29"/>
    </row>
    <row r="97" spans="1:17" x14ac:dyDescent="0.2">
      <c r="A97" s="216"/>
      <c r="B97" s="259"/>
      <c r="C97" s="260"/>
      <c r="D97" s="261"/>
      <c r="E97" s="261"/>
      <c r="F97" s="29"/>
      <c r="G97" s="163"/>
      <c r="H97" s="154"/>
      <c r="I97" s="29"/>
      <c r="J97" s="29"/>
      <c r="K97" s="29"/>
      <c r="L97" s="29"/>
      <c r="M97" s="29"/>
      <c r="N97" s="29"/>
      <c r="O97" s="29"/>
      <c r="P97" s="29"/>
    </row>
    <row r="98" spans="1:17" s="2" customFormat="1" x14ac:dyDescent="0.2">
      <c r="A98" s="25"/>
      <c r="B98" s="34"/>
      <c r="C98" s="24" t="s">
        <v>7</v>
      </c>
      <c r="D98" s="35"/>
      <c r="E98" s="36"/>
      <c r="F98" s="36"/>
      <c r="G98" s="36"/>
      <c r="H98" s="37"/>
      <c r="I98" s="36"/>
      <c r="J98" s="37"/>
      <c r="K98" s="419">
        <f t="shared" ref="K98:P98" si="0">SUM(K10:K97)</f>
        <v>0</v>
      </c>
      <c r="L98" s="419">
        <f t="shared" si="0"/>
        <v>0</v>
      </c>
      <c r="M98" s="419">
        <f t="shared" si="0"/>
        <v>0</v>
      </c>
      <c r="N98" s="419">
        <f t="shared" si="0"/>
        <v>0</v>
      </c>
      <c r="O98" s="419">
        <f t="shared" si="0"/>
        <v>0</v>
      </c>
      <c r="P98" s="419">
        <f t="shared" si="0"/>
        <v>0</v>
      </c>
      <c r="Q98" s="1"/>
    </row>
    <row r="99" spans="1:17" x14ac:dyDescent="0.2">
      <c r="A99" s="88"/>
      <c r="B99" s="92" t="s">
        <v>9</v>
      </c>
      <c r="C99" s="93"/>
      <c r="D99" s="90"/>
      <c r="E99" s="91"/>
      <c r="F99" s="94"/>
      <c r="G99" s="95"/>
      <c r="H99" s="95"/>
      <c r="I99" s="94"/>
      <c r="J99" s="95"/>
      <c r="K99" s="29">
        <f t="shared" ref="K99:P99" si="1">K98</f>
        <v>0</v>
      </c>
      <c r="L99" s="29">
        <f t="shared" si="1"/>
        <v>0</v>
      </c>
      <c r="M99" s="29">
        <f t="shared" si="1"/>
        <v>0</v>
      </c>
      <c r="N99" s="29">
        <f t="shared" si="1"/>
        <v>0</v>
      </c>
      <c r="O99" s="29">
        <f t="shared" si="1"/>
        <v>0</v>
      </c>
      <c r="P99" s="29">
        <f t="shared" si="1"/>
        <v>0</v>
      </c>
    </row>
    <row r="100" spans="1:17" x14ac:dyDescent="0.2">
      <c r="A100" s="88"/>
      <c r="B100" s="97"/>
      <c r="C100" s="89"/>
      <c r="D100" s="90"/>
      <c r="E100" s="91"/>
      <c r="F100" s="103"/>
      <c r="G100" s="104"/>
      <c r="H100" s="104"/>
      <c r="I100" s="103"/>
      <c r="J100" s="104"/>
      <c r="K100" s="105" t="s">
        <v>12</v>
      </c>
      <c r="L100" s="106"/>
      <c r="M100" s="107"/>
      <c r="N100" s="107"/>
      <c r="O100" s="108"/>
      <c r="P100" s="109">
        <f>SUM(P99:P99)</f>
        <v>0</v>
      </c>
    </row>
    <row r="101" spans="1:17" x14ac:dyDescent="0.2">
      <c r="A101" s="88"/>
      <c r="B101" s="97"/>
      <c r="C101" s="89"/>
      <c r="D101" s="90"/>
      <c r="E101" s="91"/>
      <c r="F101" s="103"/>
      <c r="G101" s="104"/>
      <c r="H101" s="104"/>
      <c r="I101" s="103"/>
      <c r="J101" s="104"/>
      <c r="K101" s="105" t="s">
        <v>13</v>
      </c>
      <c r="L101" s="110"/>
      <c r="M101" s="110">
        <v>0.21</v>
      </c>
      <c r="N101" s="107"/>
      <c r="O101" s="108"/>
      <c r="P101" s="109">
        <f>P100*M101</f>
        <v>0</v>
      </c>
    </row>
    <row r="102" spans="1:17" x14ac:dyDescent="0.2">
      <c r="A102" s="88"/>
      <c r="B102" s="97"/>
      <c r="C102" s="89"/>
      <c r="D102" s="90"/>
      <c r="E102" s="91"/>
      <c r="F102" s="103"/>
      <c r="G102" s="104"/>
      <c r="H102" s="104"/>
      <c r="I102" s="103"/>
      <c r="J102" s="104"/>
      <c r="K102" s="105" t="s">
        <v>14</v>
      </c>
      <c r="L102" s="106"/>
      <c r="M102" s="107"/>
      <c r="N102" s="107"/>
      <c r="O102" s="108"/>
      <c r="P102" s="109">
        <f>P100+P101</f>
        <v>0</v>
      </c>
    </row>
    <row r="103" spans="1:17" x14ac:dyDescent="0.2">
      <c r="M103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headerFooter>
    <oddFooter>Page &amp;P of &amp;N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A1:T17"/>
  <sheetViews>
    <sheetView view="pageBreakPreview" zoomScaleNormal="100" zoomScaleSheetLayoutView="100" workbookViewId="0">
      <selection activeCell="R45" sqref="R45"/>
    </sheetView>
  </sheetViews>
  <sheetFormatPr defaultColWidth="9.140625" defaultRowHeight="12.75" x14ac:dyDescent="0.2"/>
  <cols>
    <col min="1" max="1" width="3.42578125" style="3" customWidth="1"/>
    <col min="2" max="2" width="59.42578125" style="66" customWidth="1"/>
    <col min="3" max="3" width="6.140625" style="1" customWidth="1"/>
    <col min="4" max="4" width="6.28515625" style="1" customWidth="1"/>
    <col min="5" max="5" width="7.42578125" style="1" customWidth="1"/>
    <col min="6" max="6" width="8.42578125" style="1" customWidth="1"/>
    <col min="7" max="7" width="8.28515625" style="1" customWidth="1"/>
    <col min="8" max="8" width="9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'9.1.1'!A2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173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e">
        <f>#REF!</f>
        <v>#REF!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P16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86.2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s="2" customFormat="1" x14ac:dyDescent="0.2">
      <c r="A9" s="155">
        <v>1</v>
      </c>
      <c r="B9" s="156" t="e">
        <f>D4</f>
        <v>#REF!</v>
      </c>
      <c r="C9" s="112" t="s">
        <v>82</v>
      </c>
      <c r="D9" s="157"/>
      <c r="E9" s="158">
        <v>1</v>
      </c>
      <c r="F9" s="143"/>
      <c r="G9" s="62"/>
      <c r="H9" s="154"/>
      <c r="I9" s="159"/>
      <c r="J9" s="154"/>
      <c r="K9" s="12"/>
      <c r="L9" s="12"/>
      <c r="M9" s="12"/>
      <c r="N9" s="12"/>
      <c r="O9" s="12"/>
      <c r="P9" s="12"/>
      <c r="R9" s="11"/>
      <c r="S9" s="11"/>
      <c r="T9" s="11"/>
    </row>
    <row r="10" spans="1:20" s="11" customFormat="1" x14ac:dyDescent="0.2">
      <c r="A10" s="120"/>
      <c r="B10" s="129"/>
      <c r="C10" s="60"/>
      <c r="D10" s="60"/>
      <c r="E10" s="124"/>
      <c r="F10" s="143"/>
      <c r="G10" s="62"/>
      <c r="H10" s="12"/>
      <c r="I10" s="63"/>
      <c r="J10" s="12"/>
      <c r="K10" s="12"/>
      <c r="L10" s="12"/>
      <c r="M10" s="12"/>
      <c r="N10" s="12"/>
      <c r="O10" s="12"/>
      <c r="P10" s="12"/>
    </row>
    <row r="11" spans="1:20" x14ac:dyDescent="0.2">
      <c r="A11" s="155"/>
      <c r="B11" s="161"/>
      <c r="C11" s="162"/>
      <c r="D11" s="153"/>
      <c r="E11" s="158"/>
      <c r="F11" s="112"/>
      <c r="G11" s="163"/>
      <c r="H11" s="133"/>
      <c r="I11" s="164"/>
      <c r="J11" s="133"/>
      <c r="K11" s="154"/>
      <c r="L11" s="12"/>
      <c r="M11" s="12"/>
      <c r="N11" s="12"/>
      <c r="O11" s="12"/>
      <c r="P11" s="12"/>
    </row>
    <row r="12" spans="1:20" s="2" customFormat="1" x14ac:dyDescent="0.2">
      <c r="A12" s="25"/>
      <c r="B12" s="34"/>
      <c r="C12" s="24" t="s">
        <v>7</v>
      </c>
      <c r="D12" s="35"/>
      <c r="E12" s="36"/>
      <c r="F12" s="36"/>
      <c r="G12" s="36"/>
      <c r="H12" s="37"/>
      <c r="I12" s="36"/>
      <c r="J12" s="37"/>
      <c r="K12" s="37"/>
      <c r="L12" s="38">
        <f>SUM(L9:L11)</f>
        <v>0</v>
      </c>
      <c r="M12" s="38">
        <f>SUM(M9:M11)</f>
        <v>0</v>
      </c>
      <c r="N12" s="38">
        <f>SUM(N9:N11)</f>
        <v>0</v>
      </c>
      <c r="O12" s="38">
        <f>SUM(O9:O11)</f>
        <v>0</v>
      </c>
      <c r="P12" s="38">
        <f>SUM(P9:P11)</f>
        <v>0</v>
      </c>
      <c r="Q12" s="1"/>
    </row>
    <row r="13" spans="1:20" s="10" customFormat="1" x14ac:dyDescent="0.2">
      <c r="A13" s="13"/>
      <c r="B13" s="45" t="s">
        <v>9</v>
      </c>
      <c r="C13" s="46"/>
      <c r="D13" s="47"/>
      <c r="E13" s="15"/>
      <c r="F13" s="41"/>
      <c r="G13" s="42"/>
      <c r="H13" s="42"/>
      <c r="I13" s="41"/>
      <c r="J13" s="42"/>
      <c r="K13" s="48"/>
      <c r="L13" s="49">
        <f>SUM(L12:L12)</f>
        <v>0</v>
      </c>
      <c r="M13" s="49">
        <f>SUM(M12:M12)</f>
        <v>0</v>
      </c>
      <c r="N13" s="49">
        <f>SUM(N12:N12)</f>
        <v>0</v>
      </c>
      <c r="O13" s="49">
        <f>SUM(O12:O12)</f>
        <v>0</v>
      </c>
      <c r="P13" s="49">
        <f>SUM(P12:P12)</f>
        <v>0</v>
      </c>
    </row>
    <row r="14" spans="1:20" s="10" customFormat="1" x14ac:dyDescent="0.2">
      <c r="A14" s="13"/>
      <c r="B14" s="39"/>
      <c r="C14" s="14"/>
      <c r="D14" s="47"/>
      <c r="E14" s="15"/>
      <c r="F14" s="53"/>
      <c r="G14" s="54"/>
      <c r="H14" s="54"/>
      <c r="I14" s="53"/>
      <c r="J14" s="54"/>
      <c r="K14" s="55" t="s">
        <v>12</v>
      </c>
      <c r="L14" s="56"/>
      <c r="M14" s="57"/>
      <c r="N14" s="57"/>
      <c r="O14" s="58"/>
      <c r="P14" s="59">
        <f>SUM(P13:P13)</f>
        <v>0</v>
      </c>
    </row>
    <row r="15" spans="1:20" s="10" customFormat="1" x14ac:dyDescent="0.2">
      <c r="A15" s="13"/>
      <c r="B15" s="39"/>
      <c r="C15" s="14"/>
      <c r="D15" s="47"/>
      <c r="E15" s="15"/>
      <c r="F15" s="53"/>
      <c r="G15" s="54"/>
      <c r="H15" s="54"/>
      <c r="I15" s="53"/>
      <c r="J15" s="54"/>
      <c r="K15" s="55" t="s">
        <v>13</v>
      </c>
      <c r="L15" s="52"/>
      <c r="M15" s="52">
        <v>0.21</v>
      </c>
      <c r="N15" s="57"/>
      <c r="O15" s="58"/>
      <c r="P15" s="59">
        <f>P14*M15</f>
        <v>0</v>
      </c>
    </row>
    <row r="16" spans="1:20" s="10" customFormat="1" x14ac:dyDescent="0.2">
      <c r="A16" s="13"/>
      <c r="B16" s="39"/>
      <c r="C16" s="14"/>
      <c r="D16" s="47"/>
      <c r="E16" s="15"/>
      <c r="F16" s="53"/>
      <c r="G16" s="54"/>
      <c r="H16" s="54"/>
      <c r="I16" s="53"/>
      <c r="J16" s="54"/>
      <c r="K16" s="55" t="s">
        <v>14</v>
      </c>
      <c r="L16" s="56"/>
      <c r="M16" s="57"/>
      <c r="N16" s="57"/>
      <c r="O16" s="58"/>
      <c r="P16" s="59">
        <f>P14+P15</f>
        <v>0</v>
      </c>
      <c r="S16" s="61"/>
    </row>
    <row r="17" spans="13:13" x14ac:dyDescent="0.2">
      <c r="M17" s="1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Footer>Page &amp;P of &amp;N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A1:T27"/>
  <sheetViews>
    <sheetView view="pageBreakPreview" zoomScale="85" zoomScaleNormal="100" zoomScaleSheetLayoutView="85" workbookViewId="0">
      <selection activeCell="R45" sqref="R45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6.140625" style="1" customWidth="1"/>
    <col min="4" max="4" width="6.28515625" style="1" customWidth="1"/>
    <col min="5" max="5" width="7.42578125" style="1" customWidth="1"/>
    <col min="6" max="6" width="6.85546875" style="1" bestFit="1" customWidth="1"/>
    <col min="7" max="7" width="8.28515625" style="1" customWidth="1"/>
    <col min="8" max="8" width="8.42578125" style="1" customWidth="1"/>
    <col min="9" max="9" width="9.28515625" style="1" bestFit="1" customWidth="1"/>
    <col min="10" max="10" width="9.42578125" style="1" customWidth="1"/>
    <col min="11" max="11" width="10.140625" style="1" customWidth="1"/>
    <col min="12" max="12" width="9.42578125" style="1" customWidth="1"/>
    <col min="13" max="13" width="9.7109375" style="4" customWidth="1"/>
    <col min="14" max="14" width="9.28515625" style="1" customWidth="1"/>
    <col min="15" max="15" width="8.7109375" style="1" customWidth="1"/>
    <col min="16" max="16" width="10.28515625" style="1" customWidth="1"/>
    <col min="17" max="16384" width="9.140625" style="1"/>
  </cols>
  <sheetData>
    <row r="1" spans="1:20" x14ac:dyDescent="0.2">
      <c r="A1" s="160" t="s">
        <v>418</v>
      </c>
      <c r="E1" s="4"/>
      <c r="L1" s="4"/>
      <c r="M1" s="1"/>
    </row>
    <row r="2" spans="1:20" x14ac:dyDescent="0.2">
      <c r="A2" s="160" t="e">
        <f>'10.1'!A2</f>
        <v>#REF!</v>
      </c>
      <c r="B2" s="67"/>
      <c r="C2" s="6"/>
      <c r="D2" s="6"/>
      <c r="E2" s="6"/>
      <c r="F2" s="6"/>
      <c r="H2" s="5"/>
      <c r="I2" s="5"/>
      <c r="J2" s="5"/>
      <c r="K2" s="5"/>
    </row>
    <row r="3" spans="1:20" x14ac:dyDescent="0.2">
      <c r="B3" s="67"/>
      <c r="C3" s="6"/>
      <c r="D3" s="5" t="s">
        <v>172</v>
      </c>
      <c r="E3" s="6"/>
      <c r="F3" s="6"/>
      <c r="H3" s="5"/>
      <c r="I3" s="5"/>
      <c r="J3" s="5"/>
      <c r="K3" s="5"/>
    </row>
    <row r="4" spans="1:20" x14ac:dyDescent="0.2">
      <c r="B4" s="67"/>
      <c r="C4" s="6"/>
      <c r="D4" s="5" t="s">
        <v>85</v>
      </c>
      <c r="E4" s="6"/>
      <c r="F4" s="6"/>
      <c r="G4" s="5"/>
      <c r="H4" s="5"/>
      <c r="I4" s="5"/>
      <c r="J4" s="5"/>
      <c r="K4" s="5"/>
    </row>
    <row r="5" spans="1:20" x14ac:dyDescent="0.2">
      <c r="B5" s="66" t="s">
        <v>420</v>
      </c>
      <c r="E5" s="4"/>
      <c r="M5" s="1"/>
      <c r="N5" s="7" t="s">
        <v>8</v>
      </c>
      <c r="O5" s="8">
        <f>P20</f>
        <v>0</v>
      </c>
      <c r="P5" s="1" t="s">
        <v>86</v>
      </c>
    </row>
    <row r="6" spans="1:20" s="10" customFormat="1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s="10" customFormat="1" ht="87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ht="13.5" customHeight="1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x14ac:dyDescent="0.2">
      <c r="A9" s="151"/>
      <c r="B9" s="435"/>
      <c r="C9" s="151"/>
      <c r="D9" s="153"/>
      <c r="E9" s="284"/>
      <c r="F9" s="62"/>
      <c r="G9" s="62"/>
      <c r="H9" s="29"/>
      <c r="I9" s="29"/>
      <c r="J9" s="29"/>
      <c r="K9" s="12"/>
      <c r="L9" s="12"/>
      <c r="M9" s="12"/>
      <c r="N9" s="12"/>
      <c r="O9" s="12"/>
      <c r="P9" s="12"/>
    </row>
    <row r="10" spans="1:20" x14ac:dyDescent="0.2">
      <c r="A10" s="151"/>
      <c r="B10" s="435" t="s">
        <v>446</v>
      </c>
      <c r="C10" s="151" t="s">
        <v>17</v>
      </c>
      <c r="D10" s="153">
        <v>1.1000000000000001</v>
      </c>
      <c r="E10" s="284">
        <f>12.42*D10</f>
        <v>13.662000000000001</v>
      </c>
      <c r="F10" s="76"/>
      <c r="G10" s="76"/>
      <c r="H10" s="29"/>
      <c r="I10" s="29"/>
      <c r="J10" s="29"/>
      <c r="K10" s="29"/>
      <c r="L10" s="29"/>
      <c r="M10" s="29"/>
      <c r="N10" s="29"/>
      <c r="O10" s="29"/>
      <c r="P10" s="29"/>
      <c r="R10" s="11"/>
      <c r="S10" s="11"/>
      <c r="T10" s="11"/>
    </row>
    <row r="11" spans="1:20" s="2" customFormat="1" x14ac:dyDescent="0.2">
      <c r="A11" s="25"/>
      <c r="B11" s="84" t="s">
        <v>417</v>
      </c>
      <c r="C11" s="21" t="s">
        <v>17</v>
      </c>
      <c r="D11" s="17">
        <v>1.1000000000000001</v>
      </c>
      <c r="E11" s="284">
        <f>77.99*1.1</f>
        <v>85.789000000000001</v>
      </c>
      <c r="F11" s="62"/>
      <c r="G11" s="62"/>
      <c r="H11" s="12"/>
      <c r="I11" s="62"/>
      <c r="J11" s="12"/>
      <c r="K11" s="12"/>
      <c r="L11" s="12"/>
      <c r="M11" s="12"/>
      <c r="N11" s="12"/>
      <c r="O11" s="12"/>
      <c r="P11" s="12"/>
      <c r="R11" s="11"/>
      <c r="S11" s="11"/>
      <c r="T11" s="11"/>
    </row>
    <row r="12" spans="1:20" s="2" customFormat="1" x14ac:dyDescent="0.2">
      <c r="A12" s="25"/>
      <c r="B12" s="84" t="s">
        <v>447</v>
      </c>
      <c r="C12" s="21" t="s">
        <v>449</v>
      </c>
      <c r="D12" s="17">
        <v>1.1000000000000001</v>
      </c>
      <c r="E12" s="284">
        <f>242.9*1.1</f>
        <v>267.19000000000005</v>
      </c>
      <c r="F12" s="62"/>
      <c r="G12" s="62"/>
      <c r="H12" s="12"/>
      <c r="I12" s="62"/>
      <c r="J12" s="12"/>
      <c r="K12" s="12"/>
      <c r="L12" s="12"/>
      <c r="M12" s="12"/>
      <c r="N12" s="12"/>
      <c r="O12" s="12"/>
      <c r="P12" s="12"/>
      <c r="R12" s="11"/>
      <c r="S12" s="11"/>
      <c r="T12" s="11"/>
    </row>
    <row r="13" spans="1:20" x14ac:dyDescent="0.2">
      <c r="A13" s="25"/>
      <c r="B13" s="84" t="s">
        <v>448</v>
      </c>
      <c r="C13" s="21" t="s">
        <v>15</v>
      </c>
      <c r="D13" s="17">
        <v>1.1000000000000001</v>
      </c>
      <c r="E13" s="284">
        <f>6343.5*1.1</f>
        <v>6977.85</v>
      </c>
      <c r="F13" s="62"/>
      <c r="G13" s="62"/>
      <c r="H13" s="12"/>
      <c r="I13" s="62"/>
      <c r="J13" s="12"/>
      <c r="K13" s="12"/>
      <c r="L13" s="12"/>
      <c r="M13" s="12"/>
      <c r="N13" s="12"/>
      <c r="O13" s="12"/>
      <c r="P13" s="12"/>
      <c r="R13" s="11"/>
      <c r="S13" s="11"/>
      <c r="T13" s="11"/>
    </row>
    <row r="14" spans="1:20" x14ac:dyDescent="0.2">
      <c r="A14" s="25"/>
      <c r="B14" s="220" t="s">
        <v>440</v>
      </c>
      <c r="C14" s="26" t="s">
        <v>439</v>
      </c>
      <c r="D14" s="26">
        <v>1</v>
      </c>
      <c r="E14" s="219">
        <v>56</v>
      </c>
      <c r="F14" s="76"/>
      <c r="G14" s="76"/>
      <c r="H14" s="29"/>
      <c r="I14" s="29"/>
      <c r="J14" s="29"/>
      <c r="K14" s="12"/>
      <c r="L14" s="12"/>
      <c r="M14" s="12"/>
      <c r="N14" s="12"/>
      <c r="O14" s="12"/>
      <c r="P14" s="12"/>
      <c r="R14" s="11"/>
      <c r="S14" s="11"/>
      <c r="T14" s="11"/>
    </row>
    <row r="15" spans="1:20" x14ac:dyDescent="0.2">
      <c r="A15" s="25"/>
      <c r="B15" s="220" t="s">
        <v>528</v>
      </c>
      <c r="C15" s="26" t="s">
        <v>439</v>
      </c>
      <c r="D15" s="26">
        <v>1</v>
      </c>
      <c r="E15" s="219">
        <v>4</v>
      </c>
      <c r="F15" s="76"/>
      <c r="G15" s="76"/>
      <c r="H15" s="29"/>
      <c r="I15" s="29"/>
      <c r="J15" s="29"/>
      <c r="K15" s="12"/>
      <c r="L15" s="12"/>
      <c r="M15" s="12"/>
      <c r="N15" s="12"/>
      <c r="O15" s="12"/>
      <c r="P15" s="12"/>
      <c r="R15" s="11"/>
      <c r="S15" s="11"/>
      <c r="T15" s="11"/>
    </row>
    <row r="16" spans="1:20" x14ac:dyDescent="0.2">
      <c r="A16" s="25"/>
      <c r="B16" s="84" t="s">
        <v>450</v>
      </c>
      <c r="C16" s="21" t="s">
        <v>5</v>
      </c>
      <c r="D16" s="17">
        <v>1.1000000000000001</v>
      </c>
      <c r="E16" s="284">
        <f>77.49*D16</f>
        <v>85.239000000000004</v>
      </c>
      <c r="F16" s="76"/>
      <c r="G16" s="76"/>
      <c r="H16" s="12"/>
      <c r="I16" s="62"/>
      <c r="J16" s="12"/>
      <c r="K16" s="12"/>
      <c r="L16" s="12"/>
      <c r="M16" s="12"/>
      <c r="N16" s="12"/>
      <c r="O16" s="12"/>
      <c r="P16" s="12"/>
      <c r="R16" s="11"/>
      <c r="S16" s="11"/>
      <c r="T16" s="11"/>
    </row>
    <row r="17" spans="1:19" s="10" customFormat="1" x14ac:dyDescent="0.2">
      <c r="A17" s="13"/>
      <c r="B17" s="45" t="s">
        <v>9</v>
      </c>
      <c r="C17" s="46"/>
      <c r="D17" s="47"/>
      <c r="E17" s="15"/>
      <c r="F17" s="41"/>
      <c r="G17" s="42"/>
      <c r="H17" s="42"/>
      <c r="I17" s="41"/>
      <c r="J17" s="42"/>
      <c r="K17" s="48"/>
      <c r="L17" s="49">
        <f>SUM(L9:L16)</f>
        <v>0</v>
      </c>
      <c r="M17" s="49">
        <f>SUM(M9:M16)</f>
        <v>0</v>
      </c>
      <c r="N17" s="49">
        <f>SUM(N9:N16)</f>
        <v>0</v>
      </c>
      <c r="O17" s="49">
        <f>SUM(O9:O16)</f>
        <v>0</v>
      </c>
      <c r="P17" s="49">
        <f>SUM(P9:P16)</f>
        <v>0</v>
      </c>
    </row>
    <row r="18" spans="1:19" s="10" customFormat="1" x14ac:dyDescent="0.2">
      <c r="A18" s="13"/>
      <c r="B18" s="39"/>
      <c r="C18" s="14"/>
      <c r="D18" s="47"/>
      <c r="E18" s="15"/>
      <c r="F18" s="53"/>
      <c r="G18" s="54"/>
      <c r="H18" s="54"/>
      <c r="I18" s="53"/>
      <c r="J18" s="54"/>
      <c r="K18" s="55" t="s">
        <v>12</v>
      </c>
      <c r="L18" s="56"/>
      <c r="M18" s="57"/>
      <c r="N18" s="57"/>
      <c r="O18" s="58"/>
      <c r="P18" s="59">
        <f>SUM(P17:P17)</f>
        <v>0</v>
      </c>
    </row>
    <row r="19" spans="1:19" s="10" customFormat="1" x14ac:dyDescent="0.2">
      <c r="A19" s="13"/>
      <c r="B19" s="39"/>
      <c r="C19" s="14"/>
      <c r="D19" s="47"/>
      <c r="E19" s="15"/>
      <c r="F19" s="53"/>
      <c r="G19" s="54"/>
      <c r="H19" s="54"/>
      <c r="I19" s="53"/>
      <c r="J19" s="54"/>
      <c r="K19" s="55" t="s">
        <v>13</v>
      </c>
      <c r="L19" s="52"/>
      <c r="M19" s="52">
        <v>0.21</v>
      </c>
      <c r="N19" s="57"/>
      <c r="O19" s="58"/>
      <c r="P19" s="59">
        <f>P18*M19</f>
        <v>0</v>
      </c>
    </row>
    <row r="20" spans="1:19" s="10" customFormat="1" x14ac:dyDescent="0.2">
      <c r="A20" s="13"/>
      <c r="B20" s="39"/>
      <c r="C20" s="14"/>
      <c r="D20" s="47"/>
      <c r="E20" s="15"/>
      <c r="F20" s="53"/>
      <c r="G20" s="54"/>
      <c r="H20" s="54"/>
      <c r="I20" s="53"/>
      <c r="J20" s="54"/>
      <c r="K20" s="55" t="s">
        <v>14</v>
      </c>
      <c r="L20" s="56"/>
      <c r="M20" s="57"/>
      <c r="N20" s="57"/>
      <c r="O20" s="58"/>
      <c r="P20" s="59">
        <f>P18+P19</f>
        <v>0</v>
      </c>
      <c r="S20" s="61"/>
    </row>
    <row r="21" spans="1:19" x14ac:dyDescent="0.2">
      <c r="M21" s="1"/>
    </row>
    <row r="25" spans="1:19" ht="12" customHeight="1" x14ac:dyDescent="0.2"/>
    <row r="26" spans="1:19" ht="12" customHeight="1" x14ac:dyDescent="0.2"/>
    <row r="27" spans="1:19" ht="12" customHeight="1" x14ac:dyDescent="0.2"/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A1:T19"/>
  <sheetViews>
    <sheetView view="pageBreakPreview" zoomScale="85" zoomScaleNormal="100" zoomScaleSheetLayoutView="85" workbookViewId="0">
      <selection activeCell="R45" sqref="R45"/>
    </sheetView>
  </sheetViews>
  <sheetFormatPr defaultColWidth="8.85546875" defaultRowHeight="12.75" x14ac:dyDescent="0.2"/>
  <cols>
    <col min="1" max="1" width="3.42578125" customWidth="1"/>
    <col min="2" max="2" width="53.85546875" customWidth="1"/>
    <col min="3" max="3" width="6.140625" customWidth="1"/>
    <col min="4" max="4" width="6.28515625" customWidth="1"/>
    <col min="5" max="5" width="7.42578125" customWidth="1"/>
    <col min="6" max="6" width="7.28515625" bestFit="1" customWidth="1"/>
    <col min="7" max="7" width="8.28515625" customWidth="1"/>
    <col min="8" max="8" width="8.42578125" customWidth="1"/>
    <col min="9" max="9" width="9.28515625" bestFit="1" customWidth="1"/>
    <col min="10" max="10" width="9.42578125" customWidth="1"/>
    <col min="11" max="11" width="10.140625" customWidth="1"/>
    <col min="12" max="12" width="9.42578125" customWidth="1"/>
    <col min="13" max="13" width="9.7109375" customWidth="1"/>
    <col min="14" max="14" width="9.28515625" customWidth="1"/>
    <col min="15" max="15" width="8.7109375" customWidth="1"/>
    <col min="16" max="16" width="10.28515625" customWidth="1"/>
  </cols>
  <sheetData>
    <row r="1" spans="1:20" x14ac:dyDescent="0.2">
      <c r="A1" s="160" t="s">
        <v>418</v>
      </c>
      <c r="B1" s="66"/>
      <c r="C1" s="1"/>
      <c r="D1" s="1"/>
      <c r="E1" s="4"/>
      <c r="F1" s="1"/>
      <c r="G1" s="1"/>
      <c r="H1" s="1"/>
      <c r="I1" s="1"/>
      <c r="J1" s="1"/>
      <c r="K1" s="1"/>
      <c r="L1" s="4"/>
      <c r="M1" s="1"/>
      <c r="N1" s="1"/>
      <c r="O1" s="1"/>
      <c r="P1" s="1"/>
    </row>
    <row r="2" spans="1:20" x14ac:dyDescent="0.2">
      <c r="A2" s="160" t="e">
        <f>'10.2'!A2</f>
        <v>#REF!</v>
      </c>
      <c r="B2" s="67"/>
      <c r="C2" s="6"/>
      <c r="D2" s="6"/>
      <c r="E2" s="6"/>
      <c r="F2" s="6"/>
      <c r="G2" s="1"/>
      <c r="H2" s="5"/>
      <c r="I2" s="5"/>
      <c r="J2" s="5"/>
      <c r="K2" s="5"/>
      <c r="L2" s="1"/>
      <c r="M2" s="4"/>
      <c r="N2" s="1"/>
      <c r="O2" s="1"/>
      <c r="P2" s="1"/>
    </row>
    <row r="3" spans="1:20" x14ac:dyDescent="0.2">
      <c r="A3" s="3"/>
      <c r="B3" s="67"/>
      <c r="C3" s="6"/>
      <c r="D3" s="5" t="s">
        <v>179</v>
      </c>
      <c r="E3" s="6"/>
      <c r="F3" s="6"/>
      <c r="G3" s="1"/>
      <c r="H3" s="5"/>
      <c r="I3" s="5"/>
      <c r="J3" s="5"/>
      <c r="K3" s="5"/>
      <c r="L3" s="1"/>
      <c r="M3" s="4"/>
      <c r="N3" s="1"/>
      <c r="O3" s="1"/>
      <c r="P3" s="1"/>
    </row>
    <row r="4" spans="1:20" x14ac:dyDescent="0.2">
      <c r="A4" s="3"/>
      <c r="B4" s="67"/>
      <c r="C4" s="6"/>
      <c r="D4" s="5" t="s">
        <v>180</v>
      </c>
      <c r="E4" s="6"/>
      <c r="F4" s="6"/>
      <c r="G4" s="5"/>
      <c r="H4" s="5"/>
      <c r="I4" s="5"/>
      <c r="J4" s="5"/>
      <c r="K4" s="5"/>
      <c r="L4" s="1"/>
      <c r="M4" s="4"/>
      <c r="N4" s="1"/>
      <c r="O4" s="1"/>
      <c r="P4" s="1"/>
    </row>
    <row r="5" spans="1:20" x14ac:dyDescent="0.2">
      <c r="A5" s="3"/>
      <c r="B5" s="66" t="s">
        <v>420</v>
      </c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7" t="s">
        <v>8</v>
      </c>
      <c r="O5" s="8">
        <f>P17</f>
        <v>0</v>
      </c>
      <c r="P5" s="1" t="s">
        <v>86</v>
      </c>
    </row>
    <row r="6" spans="1:20" x14ac:dyDescent="0.2">
      <c r="A6" s="668" t="s">
        <v>0</v>
      </c>
      <c r="B6" s="667" t="s">
        <v>18</v>
      </c>
      <c r="C6" s="669" t="s">
        <v>6</v>
      </c>
      <c r="D6" s="669" t="s">
        <v>19</v>
      </c>
      <c r="E6" s="669" t="s">
        <v>20</v>
      </c>
      <c r="F6" s="667" t="s">
        <v>1</v>
      </c>
      <c r="G6" s="667"/>
      <c r="H6" s="667"/>
      <c r="I6" s="667"/>
      <c r="J6" s="667"/>
      <c r="K6" s="667"/>
      <c r="L6" s="667" t="s">
        <v>2</v>
      </c>
      <c r="M6" s="667"/>
      <c r="N6" s="667"/>
      <c r="O6" s="667"/>
      <c r="P6" s="667"/>
    </row>
    <row r="7" spans="1:20" ht="72.75" customHeight="1" x14ac:dyDescent="0.2">
      <c r="A7" s="668"/>
      <c r="B7" s="667"/>
      <c r="C7" s="669"/>
      <c r="D7" s="669"/>
      <c r="E7" s="669"/>
      <c r="F7" s="22" t="s">
        <v>3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25</v>
      </c>
      <c r="L7" s="22" t="s">
        <v>4</v>
      </c>
      <c r="M7" s="22" t="s">
        <v>26</v>
      </c>
      <c r="N7" s="22" t="s">
        <v>23</v>
      </c>
      <c r="O7" s="22" t="s">
        <v>24</v>
      </c>
      <c r="P7" s="22" t="s">
        <v>27</v>
      </c>
    </row>
    <row r="8" spans="1:20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20" x14ac:dyDescent="0.2">
      <c r="A9" s="151"/>
      <c r="B9" s="152"/>
      <c r="C9" s="153"/>
      <c r="D9" s="153"/>
      <c r="E9" s="153"/>
      <c r="F9" s="153"/>
      <c r="G9" s="153"/>
      <c r="H9" s="154"/>
      <c r="I9" s="153"/>
      <c r="J9" s="154"/>
      <c r="K9" s="29">
        <f>H9+I9+J9</f>
        <v>0</v>
      </c>
      <c r="L9" s="29">
        <f>ROUND(E9*F9,2)</f>
        <v>0</v>
      </c>
      <c r="M9" s="29">
        <f>ROUND(E9*H9,2)</f>
        <v>0</v>
      </c>
      <c r="N9" s="29">
        <f>ROUND(E9*I9,2)</f>
        <v>0</v>
      </c>
      <c r="O9" s="29">
        <f>ROUND(E9*J9,2)</f>
        <v>0</v>
      </c>
      <c r="P9" s="29">
        <f>M9+N9+O9</f>
        <v>0</v>
      </c>
    </row>
    <row r="10" spans="1:20" ht="25.5" x14ac:dyDescent="0.2">
      <c r="A10" s="155">
        <v>1</v>
      </c>
      <c r="B10" s="156" t="s">
        <v>181</v>
      </c>
      <c r="C10" s="112" t="s">
        <v>16</v>
      </c>
      <c r="D10" s="157"/>
      <c r="E10" s="158">
        <v>1</v>
      </c>
      <c r="F10" s="143"/>
      <c r="G10" s="62"/>
      <c r="H10" s="12"/>
      <c r="I10" s="63"/>
      <c r="J10" s="12"/>
      <c r="K10" s="12"/>
      <c r="L10" s="12"/>
      <c r="M10" s="12"/>
      <c r="N10" s="12"/>
      <c r="O10" s="12"/>
      <c r="P10" s="12"/>
      <c r="R10" s="11"/>
      <c r="S10" s="11"/>
      <c r="T10" s="11"/>
    </row>
    <row r="11" spans="1:20" x14ac:dyDescent="0.2">
      <c r="A11" s="120"/>
      <c r="B11" s="223" t="s">
        <v>1453</v>
      </c>
      <c r="C11" s="112" t="s">
        <v>16</v>
      </c>
      <c r="D11" s="60"/>
      <c r="E11" s="158">
        <v>1</v>
      </c>
      <c r="F11" s="62"/>
      <c r="G11" s="62"/>
      <c r="H11" s="133"/>
      <c r="I11" s="12"/>
      <c r="J11" s="12"/>
      <c r="K11" s="12"/>
      <c r="L11" s="12"/>
      <c r="M11" s="12"/>
      <c r="N11" s="12"/>
      <c r="O11" s="12"/>
      <c r="P11" s="12"/>
      <c r="R11" s="11"/>
      <c r="S11" s="11"/>
      <c r="T11" s="11"/>
    </row>
    <row r="12" spans="1:20" x14ac:dyDescent="0.2">
      <c r="A12" s="25"/>
      <c r="B12" s="30" t="s">
        <v>1454</v>
      </c>
      <c r="C12" s="112" t="s">
        <v>16</v>
      </c>
      <c r="D12" s="32"/>
      <c r="E12" s="158">
        <v>1</v>
      </c>
      <c r="F12" s="143"/>
      <c r="G12" s="62"/>
      <c r="H12" s="12"/>
      <c r="I12" s="28"/>
      <c r="J12" s="12"/>
      <c r="K12" s="12"/>
      <c r="L12" s="12"/>
      <c r="M12" s="12"/>
      <c r="N12" s="12"/>
      <c r="O12" s="12"/>
      <c r="P12" s="12"/>
      <c r="R12" s="11"/>
      <c r="S12" s="11"/>
      <c r="T12" s="11"/>
    </row>
    <row r="13" spans="1:20" x14ac:dyDescent="0.2">
      <c r="A13" s="25"/>
      <c r="B13" s="34"/>
      <c r="C13" s="24" t="s">
        <v>7</v>
      </c>
      <c r="D13" s="35"/>
      <c r="E13" s="36"/>
      <c r="F13" s="36"/>
      <c r="G13" s="36"/>
      <c r="H13" s="37"/>
      <c r="I13" s="36"/>
      <c r="J13" s="37"/>
      <c r="K13" s="37"/>
      <c r="L13" s="38">
        <f>SUM(L9:L12)</f>
        <v>0</v>
      </c>
      <c r="M13" s="38">
        <f>SUM(M9:M12)</f>
        <v>0</v>
      </c>
      <c r="N13" s="38">
        <f>SUM(N9:N12)</f>
        <v>0</v>
      </c>
      <c r="O13" s="38">
        <f>SUM(O9:O12)</f>
        <v>0</v>
      </c>
      <c r="P13" s="38">
        <f>SUM(P9:P12)</f>
        <v>0</v>
      </c>
    </row>
    <row r="14" spans="1:20" x14ac:dyDescent="0.2">
      <c r="A14" s="13"/>
      <c r="B14" s="45" t="s">
        <v>9</v>
      </c>
      <c r="C14" s="46"/>
      <c r="D14" s="47"/>
      <c r="E14" s="15"/>
      <c r="F14" s="41"/>
      <c r="G14" s="42"/>
      <c r="H14" s="42"/>
      <c r="I14" s="41"/>
      <c r="J14" s="42"/>
      <c r="K14" s="48"/>
      <c r="L14" s="49">
        <f>SUM(L13:L13)</f>
        <v>0</v>
      </c>
      <c r="M14" s="49">
        <f>SUM(M13:M13)</f>
        <v>0</v>
      </c>
      <c r="N14" s="49">
        <f>SUM(N13:N13)</f>
        <v>0</v>
      </c>
      <c r="O14" s="49">
        <f>SUM(O13:O13)</f>
        <v>0</v>
      </c>
      <c r="P14" s="49">
        <f>SUM(P13:P13)</f>
        <v>0</v>
      </c>
    </row>
    <row r="15" spans="1:20" x14ac:dyDescent="0.2">
      <c r="A15" s="13"/>
      <c r="B15" s="39"/>
      <c r="C15" s="14"/>
      <c r="D15" s="47"/>
      <c r="E15" s="15"/>
      <c r="F15" s="53"/>
      <c r="G15" s="54"/>
      <c r="H15" s="54"/>
      <c r="I15" s="53"/>
      <c r="J15" s="54"/>
      <c r="K15" s="55" t="s">
        <v>12</v>
      </c>
      <c r="L15" s="56"/>
      <c r="M15" s="57"/>
      <c r="N15" s="57"/>
      <c r="O15" s="58"/>
      <c r="P15" s="59">
        <f>SUM(P14:P14)</f>
        <v>0</v>
      </c>
    </row>
    <row r="16" spans="1:20" x14ac:dyDescent="0.2">
      <c r="A16" s="13"/>
      <c r="B16" s="39"/>
      <c r="C16" s="14"/>
      <c r="D16" s="47"/>
      <c r="E16" s="15"/>
      <c r="F16" s="53"/>
      <c r="G16" s="54"/>
      <c r="H16" s="54"/>
      <c r="I16" s="53"/>
      <c r="J16" s="54"/>
      <c r="K16" s="55" t="s">
        <v>13</v>
      </c>
      <c r="L16" s="52"/>
      <c r="M16" s="52">
        <v>0.21</v>
      </c>
      <c r="N16" s="57"/>
      <c r="O16" s="58"/>
      <c r="P16" s="59">
        <f>P15*M16</f>
        <v>0</v>
      </c>
    </row>
    <row r="17" spans="1:16" x14ac:dyDescent="0.2">
      <c r="A17" s="13"/>
      <c r="B17" s="39"/>
      <c r="C17" s="14"/>
      <c r="D17" s="47"/>
      <c r="E17" s="15"/>
      <c r="F17" s="53"/>
      <c r="G17" s="54"/>
      <c r="H17" s="54"/>
      <c r="I17" s="53"/>
      <c r="J17" s="54"/>
      <c r="K17" s="55" t="s">
        <v>14</v>
      </c>
      <c r="L17" s="56"/>
      <c r="M17" s="57"/>
      <c r="N17" s="57"/>
      <c r="O17" s="58"/>
      <c r="P17" s="59">
        <f>P15+P16</f>
        <v>0</v>
      </c>
    </row>
    <row r="19" spans="1:16" x14ac:dyDescent="0.2">
      <c r="B19" s="215"/>
    </row>
  </sheetData>
  <mergeCells count="7">
    <mergeCell ref="L6:P6"/>
    <mergeCell ref="A6:A7"/>
    <mergeCell ref="B6:B7"/>
    <mergeCell ref="C6:C7"/>
    <mergeCell ref="D6:D7"/>
    <mergeCell ref="E6:E7"/>
    <mergeCell ref="F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92"/>
  <sheetViews>
    <sheetView view="pageBreakPreview" topLeftCell="A64" zoomScale="85" zoomScaleNormal="100" zoomScaleSheetLayoutView="85" workbookViewId="0">
      <selection activeCell="T77" sqref="T77"/>
    </sheetView>
  </sheetViews>
  <sheetFormatPr defaultColWidth="9.140625" defaultRowHeight="12.75" x14ac:dyDescent="0.2"/>
  <cols>
    <col min="1" max="1" width="3.42578125" style="3" customWidth="1"/>
    <col min="2" max="2" width="53.85546875" style="66" customWidth="1"/>
    <col min="3" max="3" width="14" style="66" customWidth="1"/>
    <col min="4" max="4" width="6.140625" style="1" customWidth="1"/>
    <col min="5" max="5" width="6.28515625" style="1" customWidth="1"/>
    <col min="6" max="6" width="7.42578125" style="1" customWidth="1"/>
    <col min="7" max="7" width="6.85546875" style="1" bestFit="1" customWidth="1"/>
    <col min="8" max="8" width="8.28515625" style="1" customWidth="1"/>
    <col min="9" max="9" width="8.42578125" style="1" customWidth="1"/>
    <col min="10" max="10" width="9.28515625" style="1" bestFit="1" customWidth="1"/>
    <col min="11" max="11" width="9.42578125" style="1" customWidth="1"/>
    <col min="12" max="12" width="10.140625" style="1" customWidth="1"/>
    <col min="13" max="13" width="9.42578125" style="1" customWidth="1"/>
    <col min="14" max="14" width="9.7109375" style="4" customWidth="1"/>
    <col min="15" max="15" width="9.28515625" style="1" customWidth="1"/>
    <col min="16" max="16" width="8.7109375" style="1" customWidth="1"/>
    <col min="17" max="17" width="10.28515625" style="1" customWidth="1"/>
    <col min="18" max="16384" width="9.140625" style="1"/>
  </cols>
  <sheetData>
    <row r="1" spans="1:17" x14ac:dyDescent="0.2">
      <c r="A1" s="160" t="s">
        <v>418</v>
      </c>
      <c r="F1" s="4"/>
      <c r="M1" s="4"/>
      <c r="N1" s="1"/>
    </row>
    <row r="2" spans="1:17" x14ac:dyDescent="0.2">
      <c r="A2" s="160" t="str">
        <f>'3.5'!A2</f>
        <v>Adrese: Rīga, Deglava iela 160</v>
      </c>
      <c r="B2" s="67"/>
      <c r="C2" s="67"/>
      <c r="D2" s="6"/>
      <c r="E2" s="6"/>
      <c r="F2" s="6"/>
      <c r="G2" s="6"/>
      <c r="I2" s="5"/>
      <c r="J2" s="5"/>
      <c r="K2" s="5"/>
      <c r="L2" s="5"/>
    </row>
    <row r="3" spans="1:17" x14ac:dyDescent="0.2">
      <c r="B3" s="67"/>
      <c r="C3" s="67"/>
      <c r="D3" s="6"/>
      <c r="E3" s="5" t="s">
        <v>95</v>
      </c>
      <c r="F3" s="6"/>
      <c r="G3" s="6"/>
      <c r="I3" s="5"/>
      <c r="J3" s="5"/>
      <c r="K3" s="5"/>
      <c r="L3" s="5"/>
    </row>
    <row r="4" spans="1:17" x14ac:dyDescent="0.2">
      <c r="B4" s="67"/>
      <c r="C4" s="67"/>
      <c r="D4" s="6"/>
      <c r="E4" s="5" t="e">
        <f>#REF!</f>
        <v>#REF!</v>
      </c>
      <c r="F4" s="6"/>
      <c r="G4" s="6"/>
      <c r="H4" s="5"/>
      <c r="I4" s="5"/>
      <c r="J4" s="5"/>
      <c r="K4" s="5"/>
      <c r="L4" s="5"/>
    </row>
    <row r="5" spans="1:17" x14ac:dyDescent="0.2">
      <c r="B5" s="66" t="s">
        <v>420</v>
      </c>
      <c r="F5" s="4"/>
      <c r="N5" s="1"/>
      <c r="O5" s="7" t="s">
        <v>8</v>
      </c>
      <c r="P5" s="8">
        <f>Q91</f>
        <v>0</v>
      </c>
      <c r="Q5" s="1" t="s">
        <v>86</v>
      </c>
    </row>
    <row r="6" spans="1:17" s="10" customFormat="1" x14ac:dyDescent="0.2">
      <c r="A6" s="668" t="s">
        <v>0</v>
      </c>
      <c r="B6" s="670" t="s">
        <v>18</v>
      </c>
      <c r="C6" s="671"/>
      <c r="D6" s="669" t="s">
        <v>6</v>
      </c>
      <c r="E6" s="669" t="s">
        <v>19</v>
      </c>
      <c r="F6" s="669" t="s">
        <v>20</v>
      </c>
      <c r="G6" s="667" t="s">
        <v>1</v>
      </c>
      <c r="H6" s="667"/>
      <c r="I6" s="667"/>
      <c r="J6" s="667"/>
      <c r="K6" s="667"/>
      <c r="L6" s="667"/>
      <c r="M6" s="667" t="s">
        <v>2</v>
      </c>
      <c r="N6" s="667"/>
      <c r="O6" s="667"/>
      <c r="P6" s="667"/>
      <c r="Q6" s="667"/>
    </row>
    <row r="7" spans="1:17" s="10" customFormat="1" ht="97.5" customHeight="1" x14ac:dyDescent="0.2">
      <c r="A7" s="668"/>
      <c r="B7" s="672"/>
      <c r="C7" s="673"/>
      <c r="D7" s="669"/>
      <c r="E7" s="669"/>
      <c r="F7" s="669"/>
      <c r="G7" s="22" t="s">
        <v>3</v>
      </c>
      <c r="H7" s="22" t="s">
        <v>21</v>
      </c>
      <c r="I7" s="22" t="s">
        <v>22</v>
      </c>
      <c r="J7" s="22" t="s">
        <v>23</v>
      </c>
      <c r="K7" s="22" t="s">
        <v>24</v>
      </c>
      <c r="L7" s="22" t="s">
        <v>25</v>
      </c>
      <c r="M7" s="22" t="s">
        <v>4</v>
      </c>
      <c r="N7" s="22" t="s">
        <v>26</v>
      </c>
      <c r="O7" s="22" t="s">
        <v>23</v>
      </c>
      <c r="P7" s="22" t="s">
        <v>24</v>
      </c>
      <c r="Q7" s="22" t="s">
        <v>27</v>
      </c>
    </row>
    <row r="8" spans="1:17" x14ac:dyDescent="0.2">
      <c r="A8" s="9">
        <v>1</v>
      </c>
      <c r="B8" s="9">
        <v>2</v>
      </c>
      <c r="C8" s="9"/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9">
        <v>16</v>
      </c>
    </row>
    <row r="9" spans="1:17" x14ac:dyDescent="0.2">
      <c r="A9" s="41"/>
      <c r="B9" s="114"/>
      <c r="C9" s="114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ht="15" x14ac:dyDescent="0.25">
      <c r="A10" s="16"/>
      <c r="B10" s="512" t="s">
        <v>1404</v>
      </c>
      <c r="C10" s="145"/>
      <c r="D10" s="146"/>
      <c r="E10" s="146"/>
      <c r="F10" s="18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 ht="15" x14ac:dyDescent="0.25">
      <c r="A11" s="16">
        <v>1</v>
      </c>
      <c r="B11" s="513" t="s">
        <v>1050</v>
      </c>
      <c r="C11" s="137"/>
      <c r="D11" s="137"/>
      <c r="E11" s="138"/>
      <c r="F11" s="18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 ht="25.5" x14ac:dyDescent="0.2">
      <c r="A12" s="16">
        <v>2</v>
      </c>
      <c r="B12" s="354" t="s">
        <v>1405</v>
      </c>
      <c r="C12" s="121"/>
      <c r="D12" s="262" t="s">
        <v>29</v>
      </c>
      <c r="E12" s="121"/>
      <c r="F12" s="514">
        <v>226</v>
      </c>
      <c r="G12" s="154"/>
      <c r="H12" s="163"/>
      <c r="I12" s="529"/>
      <c r="J12" s="530"/>
      <c r="K12" s="530"/>
      <c r="L12" s="29"/>
      <c r="M12" s="29"/>
      <c r="N12" s="29"/>
      <c r="O12" s="29"/>
      <c r="P12" s="29"/>
      <c r="Q12" s="29"/>
    </row>
    <row r="13" spans="1:17" x14ac:dyDescent="0.2">
      <c r="A13" s="16">
        <v>3</v>
      </c>
      <c r="B13" s="354" t="s">
        <v>1406</v>
      </c>
      <c r="C13" s="121"/>
      <c r="D13" s="304" t="s">
        <v>436</v>
      </c>
      <c r="E13" s="121"/>
      <c r="F13" s="515">
        <v>48</v>
      </c>
      <c r="G13" s="154"/>
      <c r="H13" s="163"/>
      <c r="I13" s="531"/>
      <c r="J13" s="531"/>
      <c r="K13" s="531"/>
      <c r="L13" s="29"/>
      <c r="M13" s="29"/>
      <c r="N13" s="29"/>
      <c r="O13" s="29"/>
      <c r="P13" s="29"/>
      <c r="Q13" s="29"/>
    </row>
    <row r="14" spans="1:17" x14ac:dyDescent="0.2">
      <c r="A14" s="16">
        <v>4</v>
      </c>
      <c r="B14" s="354" t="s">
        <v>1407</v>
      </c>
      <c r="C14" s="121"/>
      <c r="D14" s="304" t="s">
        <v>436</v>
      </c>
      <c r="E14" s="121"/>
      <c r="F14" s="515">
        <v>6</v>
      </c>
      <c r="G14" s="154"/>
      <c r="H14" s="163"/>
      <c r="I14" s="531"/>
      <c r="J14" s="531"/>
      <c r="K14" s="531"/>
      <c r="L14" s="29"/>
      <c r="M14" s="29"/>
      <c r="N14" s="29"/>
      <c r="O14" s="29"/>
      <c r="P14" s="29"/>
      <c r="Q14" s="29"/>
    </row>
    <row r="15" spans="1:17" x14ac:dyDescent="0.2">
      <c r="A15" s="16">
        <v>5</v>
      </c>
      <c r="B15" s="354" t="s">
        <v>1408</v>
      </c>
      <c r="C15" s="121"/>
      <c r="D15" s="304" t="s">
        <v>436</v>
      </c>
      <c r="E15" s="121"/>
      <c r="F15" s="515">
        <v>2</v>
      </c>
      <c r="G15" s="154"/>
      <c r="H15" s="163"/>
      <c r="I15" s="531"/>
      <c r="J15" s="531"/>
      <c r="K15" s="531"/>
      <c r="L15" s="29"/>
      <c r="M15" s="29"/>
      <c r="N15" s="29"/>
      <c r="O15" s="29"/>
      <c r="P15" s="29"/>
      <c r="Q15" s="29"/>
    </row>
    <row r="16" spans="1:17" x14ac:dyDescent="0.2">
      <c r="A16" s="16">
        <v>6</v>
      </c>
      <c r="B16" s="354" t="s">
        <v>1409</v>
      </c>
      <c r="C16" s="121"/>
      <c r="D16" s="304" t="s">
        <v>436</v>
      </c>
      <c r="E16" s="121"/>
      <c r="F16" s="515">
        <v>2</v>
      </c>
      <c r="G16" s="154"/>
      <c r="H16" s="163"/>
      <c r="I16" s="531"/>
      <c r="J16" s="531"/>
      <c r="K16" s="531"/>
      <c r="L16" s="29"/>
      <c r="M16" s="29"/>
      <c r="N16" s="29"/>
      <c r="O16" s="29"/>
      <c r="P16" s="29"/>
      <c r="Q16" s="29"/>
    </row>
    <row r="17" spans="1:17" ht="25.5" x14ac:dyDescent="0.2">
      <c r="A17" s="16">
        <v>7</v>
      </c>
      <c r="B17" s="354" t="s">
        <v>1410</v>
      </c>
      <c r="C17" s="121"/>
      <c r="D17" s="304" t="s">
        <v>436</v>
      </c>
      <c r="E17" s="121"/>
      <c r="F17" s="515">
        <v>2</v>
      </c>
      <c r="G17" s="154"/>
      <c r="H17" s="163"/>
      <c r="I17" s="531"/>
      <c r="J17" s="531"/>
      <c r="K17" s="531"/>
      <c r="L17" s="29"/>
      <c r="M17" s="29"/>
      <c r="N17" s="29"/>
      <c r="O17" s="29"/>
      <c r="P17" s="29"/>
      <c r="Q17" s="29"/>
    </row>
    <row r="18" spans="1:17" x14ac:dyDescent="0.2">
      <c r="A18" s="16">
        <v>8</v>
      </c>
      <c r="B18" s="354" t="s">
        <v>1411</v>
      </c>
      <c r="C18" s="121"/>
      <c r="D18" s="304" t="s">
        <v>436</v>
      </c>
      <c r="E18" s="121"/>
      <c r="F18" s="515">
        <v>2</v>
      </c>
      <c r="G18" s="154"/>
      <c r="H18" s="163"/>
      <c r="I18" s="531"/>
      <c r="J18" s="531"/>
      <c r="K18" s="531"/>
      <c r="L18" s="29"/>
      <c r="M18" s="29"/>
      <c r="N18" s="29"/>
      <c r="O18" s="29"/>
      <c r="P18" s="29"/>
      <c r="Q18" s="29"/>
    </row>
    <row r="19" spans="1:17" x14ac:dyDescent="0.2">
      <c r="A19" s="16">
        <v>9</v>
      </c>
      <c r="B19" s="354" t="s">
        <v>1067</v>
      </c>
      <c r="C19" s="121"/>
      <c r="D19" s="304" t="s">
        <v>436</v>
      </c>
      <c r="E19" s="121"/>
      <c r="F19" s="515">
        <v>2</v>
      </c>
      <c r="G19" s="154"/>
      <c r="H19" s="163"/>
      <c r="I19" s="531"/>
      <c r="J19" s="531"/>
      <c r="K19" s="531"/>
      <c r="L19" s="29"/>
      <c r="M19" s="29"/>
      <c r="N19" s="29"/>
      <c r="O19" s="29"/>
      <c r="P19" s="29"/>
      <c r="Q19" s="29"/>
    </row>
    <row r="20" spans="1:17" x14ac:dyDescent="0.2">
      <c r="A20" s="16">
        <v>10</v>
      </c>
      <c r="B20" s="354" t="s">
        <v>1068</v>
      </c>
      <c r="C20" s="121"/>
      <c r="D20" s="304" t="s">
        <v>436</v>
      </c>
      <c r="E20" s="121"/>
      <c r="F20" s="515">
        <v>4</v>
      </c>
      <c r="G20" s="154"/>
      <c r="H20" s="163"/>
      <c r="I20" s="531"/>
      <c r="J20" s="531"/>
      <c r="K20" s="531"/>
      <c r="L20" s="29"/>
      <c r="M20" s="29"/>
      <c r="N20" s="29"/>
      <c r="O20" s="29"/>
      <c r="P20" s="29"/>
      <c r="Q20" s="29"/>
    </row>
    <row r="21" spans="1:17" x14ac:dyDescent="0.2">
      <c r="A21" s="16">
        <v>11</v>
      </c>
      <c r="B21" s="354" t="s">
        <v>1069</v>
      </c>
      <c r="C21" s="121"/>
      <c r="D21" s="304" t="s">
        <v>436</v>
      </c>
      <c r="E21" s="121"/>
      <c r="F21" s="515">
        <v>4</v>
      </c>
      <c r="G21" s="154"/>
      <c r="H21" s="163"/>
      <c r="I21" s="531"/>
      <c r="J21" s="531"/>
      <c r="K21" s="531"/>
      <c r="L21" s="29"/>
      <c r="M21" s="29"/>
      <c r="N21" s="29"/>
      <c r="O21" s="29"/>
      <c r="P21" s="29"/>
      <c r="Q21" s="29"/>
    </row>
    <row r="22" spans="1:17" x14ac:dyDescent="0.2">
      <c r="A22" s="16">
        <v>12</v>
      </c>
      <c r="B22" s="354" t="s">
        <v>1051</v>
      </c>
      <c r="C22" s="121"/>
      <c r="D22" s="304" t="s">
        <v>435</v>
      </c>
      <c r="E22" s="121"/>
      <c r="F22" s="515">
        <v>2</v>
      </c>
      <c r="G22" s="154"/>
      <c r="H22" s="163"/>
      <c r="I22" s="531"/>
      <c r="J22" s="531"/>
      <c r="K22" s="531"/>
      <c r="L22" s="29"/>
      <c r="M22" s="29"/>
      <c r="N22" s="29"/>
      <c r="O22" s="29"/>
      <c r="P22" s="29"/>
      <c r="Q22" s="29"/>
    </row>
    <row r="23" spans="1:17" x14ac:dyDescent="0.2">
      <c r="A23" s="16">
        <v>13</v>
      </c>
      <c r="B23" s="354" t="s">
        <v>187</v>
      </c>
      <c r="C23" s="121"/>
      <c r="D23" s="304" t="s">
        <v>29</v>
      </c>
      <c r="E23" s="121"/>
      <c r="F23" s="515">
        <v>8</v>
      </c>
      <c r="G23" s="154"/>
      <c r="H23" s="163"/>
      <c r="I23" s="531"/>
      <c r="J23" s="531"/>
      <c r="K23" s="531"/>
      <c r="L23" s="29"/>
      <c r="M23" s="29"/>
      <c r="N23" s="29"/>
      <c r="O23" s="29"/>
      <c r="P23" s="29"/>
      <c r="Q23" s="29"/>
    </row>
    <row r="24" spans="1:17" x14ac:dyDescent="0.2">
      <c r="A24" s="16">
        <v>14</v>
      </c>
      <c r="B24" s="354" t="s">
        <v>1052</v>
      </c>
      <c r="C24" s="121"/>
      <c r="D24" s="304" t="s">
        <v>29</v>
      </c>
      <c r="E24" s="121"/>
      <c r="F24" s="515">
        <v>150</v>
      </c>
      <c r="G24" s="154"/>
      <c r="H24" s="163"/>
      <c r="I24" s="531"/>
      <c r="J24" s="531"/>
      <c r="K24" s="531"/>
      <c r="L24" s="29"/>
      <c r="M24" s="29"/>
      <c r="N24" s="29"/>
      <c r="O24" s="29"/>
      <c r="P24" s="29"/>
      <c r="Q24" s="29"/>
    </row>
    <row r="25" spans="1:17" x14ac:dyDescent="0.2">
      <c r="A25" s="16">
        <v>15</v>
      </c>
      <c r="B25" s="354" t="s">
        <v>1412</v>
      </c>
      <c r="C25" s="121"/>
      <c r="D25" s="304" t="s">
        <v>436</v>
      </c>
      <c r="E25" s="121"/>
      <c r="F25" s="515">
        <v>22</v>
      </c>
      <c r="G25" s="154"/>
      <c r="H25" s="163"/>
      <c r="I25" s="531"/>
      <c r="J25" s="531"/>
      <c r="K25" s="531"/>
      <c r="L25" s="29"/>
      <c r="M25" s="29"/>
      <c r="N25" s="29"/>
      <c r="O25" s="29"/>
      <c r="P25" s="29"/>
      <c r="Q25" s="29"/>
    </row>
    <row r="26" spans="1:17" x14ac:dyDescent="0.2">
      <c r="A26" s="16">
        <v>16</v>
      </c>
      <c r="B26" s="354" t="s">
        <v>1413</v>
      </c>
      <c r="C26" s="121"/>
      <c r="D26" s="304" t="s">
        <v>436</v>
      </c>
      <c r="E26" s="121"/>
      <c r="F26" s="515">
        <v>2</v>
      </c>
      <c r="G26" s="154"/>
      <c r="H26" s="163"/>
      <c r="I26" s="531"/>
      <c r="J26" s="531"/>
      <c r="K26" s="531"/>
      <c r="L26" s="29"/>
      <c r="M26" s="29"/>
      <c r="N26" s="29"/>
      <c r="O26" s="29"/>
      <c r="P26" s="29"/>
      <c r="Q26" s="29"/>
    </row>
    <row r="27" spans="1:17" x14ac:dyDescent="0.2">
      <c r="A27" s="16">
        <v>17</v>
      </c>
      <c r="B27" s="354" t="s">
        <v>1070</v>
      </c>
      <c r="C27" s="121"/>
      <c r="D27" s="304" t="s">
        <v>29</v>
      </c>
      <c r="E27" s="121"/>
      <c r="F27" s="515">
        <v>32</v>
      </c>
      <c r="G27" s="154"/>
      <c r="H27" s="163"/>
      <c r="I27" s="531"/>
      <c r="J27" s="531"/>
      <c r="K27" s="531"/>
      <c r="L27" s="29"/>
      <c r="M27" s="29"/>
      <c r="N27" s="29"/>
      <c r="O27" s="29"/>
      <c r="P27" s="29"/>
      <c r="Q27" s="29"/>
    </row>
    <row r="28" spans="1:17" x14ac:dyDescent="0.2">
      <c r="A28" s="16">
        <v>18</v>
      </c>
      <c r="B28" s="354" t="s">
        <v>1071</v>
      </c>
      <c r="C28" s="121"/>
      <c r="D28" s="304" t="s">
        <v>436</v>
      </c>
      <c r="E28" s="121"/>
      <c r="F28" s="515">
        <v>14</v>
      </c>
      <c r="G28" s="154"/>
      <c r="H28" s="163"/>
      <c r="I28" s="531"/>
      <c r="J28" s="531"/>
      <c r="K28" s="531"/>
      <c r="L28" s="29"/>
      <c r="M28" s="29"/>
      <c r="N28" s="29"/>
      <c r="O28" s="29"/>
      <c r="P28" s="29"/>
      <c r="Q28" s="29"/>
    </row>
    <row r="29" spans="1:17" x14ac:dyDescent="0.2">
      <c r="A29" s="16">
        <v>19</v>
      </c>
      <c r="B29" s="354" t="s">
        <v>1414</v>
      </c>
      <c r="C29" s="148"/>
      <c r="D29" s="304" t="s">
        <v>436</v>
      </c>
      <c r="E29" s="149"/>
      <c r="F29" s="515">
        <v>2</v>
      </c>
      <c r="G29" s="154"/>
      <c r="H29" s="163"/>
      <c r="I29" s="531"/>
      <c r="J29" s="531"/>
      <c r="K29" s="531"/>
      <c r="L29" s="29"/>
      <c r="M29" s="29"/>
      <c r="N29" s="29"/>
      <c r="O29" s="29"/>
      <c r="P29" s="29"/>
      <c r="Q29" s="29"/>
    </row>
    <row r="30" spans="1:17" x14ac:dyDescent="0.2">
      <c r="A30" s="16">
        <v>20</v>
      </c>
      <c r="B30" s="354" t="s">
        <v>1072</v>
      </c>
      <c r="C30" s="121"/>
      <c r="D30" s="304" t="s">
        <v>436</v>
      </c>
      <c r="E30" s="121"/>
      <c r="F30" s="515">
        <v>4</v>
      </c>
      <c r="G30" s="154"/>
      <c r="H30" s="163"/>
      <c r="I30" s="531"/>
      <c r="J30" s="531"/>
      <c r="K30" s="531"/>
      <c r="L30" s="29"/>
      <c r="M30" s="29"/>
      <c r="N30" s="29"/>
      <c r="O30" s="29"/>
      <c r="P30" s="29"/>
      <c r="Q30" s="29"/>
    </row>
    <row r="31" spans="1:17" ht="25.5" x14ac:dyDescent="0.2">
      <c r="A31" s="16">
        <v>21</v>
      </c>
      <c r="B31" s="354" t="s">
        <v>1415</v>
      </c>
      <c r="C31" s="121"/>
      <c r="D31" s="304" t="s">
        <v>435</v>
      </c>
      <c r="E31" s="121"/>
      <c r="F31" s="515">
        <v>3</v>
      </c>
      <c r="G31" s="154"/>
      <c r="H31" s="163"/>
      <c r="I31" s="531"/>
      <c r="J31" s="531"/>
      <c r="K31" s="531"/>
      <c r="L31" s="29"/>
      <c r="M31" s="29"/>
      <c r="N31" s="29"/>
      <c r="O31" s="29"/>
      <c r="P31" s="29"/>
      <c r="Q31" s="29"/>
    </row>
    <row r="32" spans="1:17" x14ac:dyDescent="0.2">
      <c r="A32" s="16">
        <v>22</v>
      </c>
      <c r="B32" s="354" t="s">
        <v>1078</v>
      </c>
      <c r="C32" s="121"/>
      <c r="D32" s="304" t="s">
        <v>15</v>
      </c>
      <c r="E32" s="121"/>
      <c r="F32" s="515">
        <v>3</v>
      </c>
      <c r="G32" s="154"/>
      <c r="H32" s="163"/>
      <c r="I32" s="531"/>
      <c r="J32" s="531"/>
      <c r="K32" s="531"/>
      <c r="L32" s="29"/>
      <c r="M32" s="29"/>
      <c r="N32" s="29"/>
      <c r="O32" s="29"/>
      <c r="P32" s="29"/>
      <c r="Q32" s="29"/>
    </row>
    <row r="33" spans="1:17" x14ac:dyDescent="0.2">
      <c r="A33" s="16">
        <v>23</v>
      </c>
      <c r="B33" s="354" t="s">
        <v>1073</v>
      </c>
      <c r="C33" s="121"/>
      <c r="D33" s="304" t="s">
        <v>29</v>
      </c>
      <c r="E33" s="121"/>
      <c r="F33" s="515">
        <v>16</v>
      </c>
      <c r="G33" s="154"/>
      <c r="H33" s="163"/>
      <c r="I33" s="531"/>
      <c r="J33" s="531"/>
      <c r="K33" s="531"/>
      <c r="L33" s="29"/>
      <c r="M33" s="29"/>
      <c r="N33" s="29"/>
      <c r="O33" s="29"/>
      <c r="P33" s="29"/>
      <c r="Q33" s="29"/>
    </row>
    <row r="34" spans="1:17" x14ac:dyDescent="0.2">
      <c r="A34" s="16">
        <v>24</v>
      </c>
      <c r="B34" s="354" t="s">
        <v>1074</v>
      </c>
      <c r="C34" s="121"/>
      <c r="D34" s="304" t="s">
        <v>29</v>
      </c>
      <c r="E34" s="121"/>
      <c r="F34" s="515">
        <v>16</v>
      </c>
      <c r="G34" s="154"/>
      <c r="H34" s="163"/>
      <c r="I34" s="531"/>
      <c r="J34" s="531"/>
      <c r="K34" s="531"/>
      <c r="L34" s="29"/>
      <c r="M34" s="29"/>
      <c r="N34" s="29"/>
      <c r="O34" s="29"/>
      <c r="P34" s="29"/>
      <c r="Q34" s="29"/>
    </row>
    <row r="35" spans="1:17" x14ac:dyDescent="0.2">
      <c r="A35" s="16">
        <v>25</v>
      </c>
      <c r="B35" s="354" t="s">
        <v>1075</v>
      </c>
      <c r="C35" s="121"/>
      <c r="D35" s="304" t="s">
        <v>5</v>
      </c>
      <c r="E35" s="121"/>
      <c r="F35" s="515">
        <v>24</v>
      </c>
      <c r="G35" s="154"/>
      <c r="H35" s="163"/>
      <c r="I35" s="531"/>
      <c r="J35" s="531"/>
      <c r="K35" s="531"/>
      <c r="L35" s="29"/>
      <c r="M35" s="29"/>
      <c r="N35" s="29"/>
      <c r="O35" s="29"/>
      <c r="P35" s="29"/>
      <c r="Q35" s="29"/>
    </row>
    <row r="36" spans="1:17" x14ac:dyDescent="0.2">
      <c r="A36" s="16">
        <v>26</v>
      </c>
      <c r="B36" s="354" t="s">
        <v>1076</v>
      </c>
      <c r="C36" s="121"/>
      <c r="D36" s="304" t="s">
        <v>436</v>
      </c>
      <c r="E36" s="121"/>
      <c r="F36" s="515">
        <v>7</v>
      </c>
      <c r="G36" s="154"/>
      <c r="H36" s="163"/>
      <c r="I36" s="531"/>
      <c r="J36" s="531"/>
      <c r="K36" s="531"/>
      <c r="L36" s="29"/>
      <c r="M36" s="29"/>
      <c r="N36" s="29"/>
      <c r="O36" s="29"/>
      <c r="P36" s="29"/>
      <c r="Q36" s="29"/>
    </row>
    <row r="37" spans="1:17" x14ac:dyDescent="0.2">
      <c r="A37" s="16">
        <v>27</v>
      </c>
      <c r="B37" s="354" t="s">
        <v>1077</v>
      </c>
      <c r="C37" s="121"/>
      <c r="D37" s="304" t="s">
        <v>436</v>
      </c>
      <c r="E37" s="121"/>
      <c r="F37" s="515">
        <v>7</v>
      </c>
      <c r="G37" s="154"/>
      <c r="H37" s="163"/>
      <c r="I37" s="531"/>
      <c r="J37" s="531"/>
      <c r="K37" s="531"/>
      <c r="L37" s="29"/>
      <c r="M37" s="29"/>
      <c r="N37" s="29"/>
      <c r="O37" s="29"/>
      <c r="P37" s="29"/>
      <c r="Q37" s="29"/>
    </row>
    <row r="38" spans="1:17" x14ac:dyDescent="0.2">
      <c r="A38" s="16">
        <v>28</v>
      </c>
      <c r="B38" s="354" t="s">
        <v>1416</v>
      </c>
      <c r="C38" s="148"/>
      <c r="D38" s="304" t="s">
        <v>436</v>
      </c>
      <c r="E38" s="149"/>
      <c r="F38" s="515">
        <v>2</v>
      </c>
      <c r="G38" s="154"/>
      <c r="H38" s="163"/>
      <c r="I38" s="531"/>
      <c r="J38" s="531"/>
      <c r="K38" s="531"/>
      <c r="L38" s="29"/>
      <c r="M38" s="29"/>
      <c r="N38" s="29"/>
      <c r="O38" s="29"/>
      <c r="P38" s="29"/>
      <c r="Q38" s="29"/>
    </row>
    <row r="39" spans="1:17" x14ac:dyDescent="0.2">
      <c r="A39" s="16">
        <v>29</v>
      </c>
      <c r="B39" s="354" t="s">
        <v>1417</v>
      </c>
      <c r="C39" s="121"/>
      <c r="D39" s="304" t="s">
        <v>29</v>
      </c>
      <c r="E39" s="150"/>
      <c r="F39" s="515">
        <v>12</v>
      </c>
      <c r="G39" s="154"/>
      <c r="H39" s="163"/>
      <c r="I39" s="531"/>
      <c r="J39" s="531"/>
      <c r="K39" s="531"/>
      <c r="L39" s="29"/>
      <c r="M39" s="29"/>
      <c r="N39" s="29"/>
      <c r="O39" s="29"/>
      <c r="P39" s="29"/>
      <c r="Q39" s="29"/>
    </row>
    <row r="40" spans="1:17" x14ac:dyDescent="0.2">
      <c r="A40" s="16">
        <v>30</v>
      </c>
      <c r="B40" s="354" t="s">
        <v>1053</v>
      </c>
      <c r="C40" s="121"/>
      <c r="D40" s="304" t="s">
        <v>436</v>
      </c>
      <c r="E40" s="150"/>
      <c r="F40" s="515">
        <v>2</v>
      </c>
      <c r="G40" s="154"/>
      <c r="H40" s="163"/>
      <c r="I40" s="531"/>
      <c r="J40" s="531"/>
      <c r="K40" s="531"/>
      <c r="L40" s="29"/>
      <c r="M40" s="29"/>
      <c r="N40" s="29"/>
      <c r="O40" s="29"/>
      <c r="P40" s="29"/>
      <c r="Q40" s="29"/>
    </row>
    <row r="41" spans="1:17" x14ac:dyDescent="0.2">
      <c r="A41" s="16">
        <v>31</v>
      </c>
      <c r="B41" s="354" t="s">
        <v>1418</v>
      </c>
      <c r="C41" s="121"/>
      <c r="D41" s="304" t="s">
        <v>436</v>
      </c>
      <c r="E41" s="121"/>
      <c r="F41" s="515">
        <v>1</v>
      </c>
      <c r="G41" s="154"/>
      <c r="H41" s="163"/>
      <c r="I41" s="531"/>
      <c r="J41" s="531"/>
      <c r="K41" s="531"/>
      <c r="L41" s="29"/>
      <c r="M41" s="29"/>
      <c r="N41" s="29"/>
      <c r="O41" s="29"/>
      <c r="P41" s="29"/>
      <c r="Q41" s="29"/>
    </row>
    <row r="42" spans="1:17" x14ac:dyDescent="0.2">
      <c r="A42" s="16">
        <v>32</v>
      </c>
      <c r="B42" s="354" t="s">
        <v>1419</v>
      </c>
      <c r="C42" s="121"/>
      <c r="D42" s="304" t="s">
        <v>436</v>
      </c>
      <c r="E42" s="121"/>
      <c r="F42" s="515">
        <v>1</v>
      </c>
      <c r="G42" s="154"/>
      <c r="H42" s="163"/>
      <c r="I42" s="531"/>
      <c r="J42" s="531"/>
      <c r="K42" s="531"/>
      <c r="L42" s="29"/>
      <c r="M42" s="29"/>
      <c r="N42" s="29"/>
      <c r="O42" s="29"/>
      <c r="P42" s="29"/>
      <c r="Q42" s="29"/>
    </row>
    <row r="43" spans="1:17" x14ac:dyDescent="0.2">
      <c r="A43" s="16">
        <v>33</v>
      </c>
      <c r="B43" s="354" t="s">
        <v>1054</v>
      </c>
      <c r="C43" s="148"/>
      <c r="D43" s="304" t="s">
        <v>436</v>
      </c>
      <c r="E43" s="149"/>
      <c r="F43" s="515">
        <v>1</v>
      </c>
      <c r="G43" s="154"/>
      <c r="H43" s="163"/>
      <c r="I43" s="531"/>
      <c r="J43" s="531"/>
      <c r="K43" s="531"/>
      <c r="L43" s="29"/>
      <c r="M43" s="29"/>
      <c r="N43" s="29"/>
      <c r="O43" s="29"/>
      <c r="P43" s="29"/>
      <c r="Q43" s="29"/>
    </row>
    <row r="44" spans="1:17" x14ac:dyDescent="0.2">
      <c r="A44" s="16">
        <v>34</v>
      </c>
      <c r="B44" s="354" t="s">
        <v>1055</v>
      </c>
      <c r="C44" s="121"/>
      <c r="D44" s="304" t="s">
        <v>17</v>
      </c>
      <c r="E44" s="121"/>
      <c r="F44" s="515">
        <v>53</v>
      </c>
      <c r="G44" s="154"/>
      <c r="H44" s="163"/>
      <c r="I44" s="531"/>
      <c r="J44" s="531"/>
      <c r="K44" s="531"/>
      <c r="L44" s="29"/>
      <c r="M44" s="29"/>
      <c r="N44" s="29"/>
      <c r="O44" s="29"/>
      <c r="P44" s="29"/>
      <c r="Q44" s="29"/>
    </row>
    <row r="45" spans="1:17" x14ac:dyDescent="0.2">
      <c r="A45" s="16">
        <v>35</v>
      </c>
      <c r="B45" s="354" t="s">
        <v>1056</v>
      </c>
      <c r="C45" s="121"/>
      <c r="D45" s="304" t="s">
        <v>5</v>
      </c>
      <c r="E45" s="121"/>
      <c r="F45" s="515">
        <v>16</v>
      </c>
      <c r="G45" s="154"/>
      <c r="H45" s="163"/>
      <c r="I45" s="531"/>
      <c r="J45" s="531"/>
      <c r="K45" s="531"/>
      <c r="L45" s="29"/>
      <c r="M45" s="29"/>
      <c r="N45" s="29"/>
      <c r="O45" s="29"/>
      <c r="P45" s="29"/>
      <c r="Q45" s="29"/>
    </row>
    <row r="46" spans="1:17" x14ac:dyDescent="0.2">
      <c r="A46" s="16">
        <v>36</v>
      </c>
      <c r="B46" s="354" t="s">
        <v>457</v>
      </c>
      <c r="C46" s="121"/>
      <c r="D46" s="304" t="s">
        <v>17</v>
      </c>
      <c r="E46" s="121"/>
      <c r="F46" s="515">
        <v>8.5</v>
      </c>
      <c r="G46" s="154"/>
      <c r="H46" s="163"/>
      <c r="I46" s="531"/>
      <c r="J46" s="531"/>
      <c r="K46" s="531"/>
      <c r="L46" s="29"/>
      <c r="M46" s="29"/>
      <c r="N46" s="29"/>
      <c r="O46" s="29"/>
      <c r="P46" s="29"/>
      <c r="Q46" s="29"/>
    </row>
    <row r="47" spans="1:17" x14ac:dyDescent="0.2">
      <c r="A47" s="16">
        <v>37</v>
      </c>
      <c r="B47" s="354" t="s">
        <v>1420</v>
      </c>
      <c r="C47" s="121"/>
      <c r="D47" s="304" t="s">
        <v>17</v>
      </c>
      <c r="E47" s="121"/>
      <c r="F47" s="515">
        <v>7.2</v>
      </c>
      <c r="G47" s="154"/>
      <c r="H47" s="163"/>
      <c r="I47" s="531"/>
      <c r="J47" s="531"/>
      <c r="K47" s="531"/>
      <c r="L47" s="29"/>
      <c r="M47" s="29"/>
      <c r="N47" s="29"/>
      <c r="O47" s="29"/>
      <c r="P47" s="29"/>
      <c r="Q47" s="29"/>
    </row>
    <row r="48" spans="1:17" x14ac:dyDescent="0.2">
      <c r="A48" s="16">
        <v>38</v>
      </c>
      <c r="B48" s="354" t="s">
        <v>1421</v>
      </c>
      <c r="C48" s="121"/>
      <c r="D48" s="304" t="s">
        <v>17</v>
      </c>
      <c r="E48" s="121"/>
      <c r="F48" s="515">
        <v>0.34</v>
      </c>
      <c r="G48" s="154"/>
      <c r="H48" s="163"/>
      <c r="I48" s="531"/>
      <c r="J48" s="531"/>
      <c r="K48" s="531"/>
      <c r="L48" s="29"/>
      <c r="M48" s="29"/>
      <c r="N48" s="29"/>
      <c r="O48" s="29"/>
      <c r="P48" s="29"/>
      <c r="Q48" s="29"/>
    </row>
    <row r="49" spans="1:17" x14ac:dyDescent="0.2">
      <c r="A49" s="16">
        <v>39</v>
      </c>
      <c r="B49" s="354" t="s">
        <v>1422</v>
      </c>
      <c r="C49" s="121"/>
      <c r="D49" s="304" t="s">
        <v>17</v>
      </c>
      <c r="E49" s="121"/>
      <c r="F49" s="515">
        <v>1.1200000000000001</v>
      </c>
      <c r="G49" s="154"/>
      <c r="H49" s="163"/>
      <c r="I49" s="531"/>
      <c r="J49" s="531"/>
      <c r="K49" s="531"/>
      <c r="L49" s="29"/>
      <c r="M49" s="29"/>
      <c r="N49" s="29"/>
      <c r="O49" s="29"/>
      <c r="P49" s="29"/>
      <c r="Q49" s="29"/>
    </row>
    <row r="50" spans="1:17" x14ac:dyDescent="0.2">
      <c r="A50" s="16">
        <v>40</v>
      </c>
      <c r="B50" s="354" t="s">
        <v>1423</v>
      </c>
      <c r="C50" s="121"/>
      <c r="D50" s="304" t="s">
        <v>17</v>
      </c>
      <c r="E50" s="121"/>
      <c r="F50" s="515">
        <v>1.4</v>
      </c>
      <c r="G50" s="154"/>
      <c r="H50" s="163"/>
      <c r="I50" s="531"/>
      <c r="J50" s="531"/>
      <c r="K50" s="531"/>
      <c r="L50" s="29"/>
      <c r="M50" s="29"/>
      <c r="N50" s="29"/>
      <c r="O50" s="29"/>
      <c r="P50" s="29"/>
      <c r="Q50" s="29"/>
    </row>
    <row r="51" spans="1:17" x14ac:dyDescent="0.2">
      <c r="A51" s="16">
        <v>41</v>
      </c>
      <c r="B51" s="354" t="s">
        <v>1079</v>
      </c>
      <c r="C51" s="121"/>
      <c r="D51" s="304" t="s">
        <v>17</v>
      </c>
      <c r="E51" s="121"/>
      <c r="F51" s="515">
        <v>0.16</v>
      </c>
      <c r="G51" s="154"/>
      <c r="H51" s="163"/>
      <c r="I51" s="531"/>
      <c r="J51" s="531"/>
      <c r="K51" s="531"/>
      <c r="L51" s="29"/>
      <c r="M51" s="29"/>
      <c r="N51" s="29"/>
      <c r="O51" s="29"/>
      <c r="P51" s="29"/>
      <c r="Q51" s="29"/>
    </row>
    <row r="52" spans="1:17" x14ac:dyDescent="0.2">
      <c r="A52" s="16">
        <v>42</v>
      </c>
      <c r="B52" s="354" t="s">
        <v>1057</v>
      </c>
      <c r="C52" s="121"/>
      <c r="D52" s="304" t="s">
        <v>435</v>
      </c>
      <c r="E52" s="121"/>
      <c r="F52" s="515">
        <v>1</v>
      </c>
      <c r="G52" s="154"/>
      <c r="H52" s="163"/>
      <c r="I52" s="531"/>
      <c r="J52" s="531"/>
      <c r="K52" s="531"/>
      <c r="L52" s="29"/>
      <c r="M52" s="29"/>
      <c r="N52" s="29"/>
      <c r="O52" s="29"/>
      <c r="P52" s="29"/>
      <c r="Q52" s="29"/>
    </row>
    <row r="53" spans="1:17" x14ac:dyDescent="0.2">
      <c r="A53" s="16">
        <v>43</v>
      </c>
      <c r="B53" s="147"/>
      <c r="C53" s="121"/>
      <c r="D53" s="121"/>
      <c r="E53" s="150"/>
      <c r="F53" s="18"/>
      <c r="G53" s="154"/>
      <c r="H53" s="163"/>
      <c r="I53" s="531"/>
      <c r="J53" s="531"/>
      <c r="K53" s="531"/>
      <c r="L53" s="29"/>
      <c r="M53" s="29"/>
      <c r="N53" s="29"/>
      <c r="O53" s="29"/>
      <c r="P53" s="29"/>
      <c r="Q53" s="29"/>
    </row>
    <row r="54" spans="1:17" ht="15" x14ac:dyDescent="0.25">
      <c r="A54" s="16">
        <v>44</v>
      </c>
      <c r="B54" s="516" t="s">
        <v>1058</v>
      </c>
      <c r="C54" s="121"/>
      <c r="D54" s="121"/>
      <c r="E54" s="121"/>
      <c r="F54" s="18"/>
      <c r="G54" s="154"/>
      <c r="H54" s="163"/>
      <c r="I54" s="531"/>
      <c r="J54" s="531"/>
      <c r="K54" s="531"/>
      <c r="L54" s="29"/>
      <c r="M54" s="29"/>
      <c r="N54" s="29"/>
      <c r="O54" s="29"/>
      <c r="P54" s="29"/>
      <c r="Q54" s="29"/>
    </row>
    <row r="55" spans="1:17" ht="15" x14ac:dyDescent="0.25">
      <c r="A55" s="16">
        <v>45</v>
      </c>
      <c r="B55" s="368" t="s">
        <v>522</v>
      </c>
      <c r="C55" s="148"/>
      <c r="D55" s="121"/>
      <c r="E55" s="131"/>
      <c r="F55" s="18"/>
      <c r="G55" s="154"/>
      <c r="H55" s="163"/>
      <c r="I55" s="531"/>
      <c r="J55" s="531"/>
      <c r="K55" s="531"/>
      <c r="L55" s="29"/>
      <c r="M55" s="29"/>
      <c r="N55" s="29"/>
      <c r="O55" s="29"/>
      <c r="P55" s="29"/>
      <c r="Q55" s="29"/>
    </row>
    <row r="56" spans="1:17" x14ac:dyDescent="0.2">
      <c r="A56" s="16">
        <v>46</v>
      </c>
      <c r="B56" s="354" t="s">
        <v>1428</v>
      </c>
      <c r="C56" s="121"/>
      <c r="D56" s="304" t="s">
        <v>29</v>
      </c>
      <c r="E56" s="121"/>
      <c r="F56" s="515">
        <v>226</v>
      </c>
      <c r="G56" s="154"/>
      <c r="H56" s="163"/>
      <c r="I56" s="531"/>
      <c r="J56" s="531"/>
      <c r="K56" s="531"/>
      <c r="L56" s="29"/>
      <c r="M56" s="29"/>
      <c r="N56" s="29"/>
      <c r="O56" s="29"/>
      <c r="P56" s="29"/>
      <c r="Q56" s="29"/>
    </row>
    <row r="57" spans="1:17" ht="25.5" x14ac:dyDescent="0.2">
      <c r="A57" s="16">
        <v>47</v>
      </c>
      <c r="B57" s="354" t="s">
        <v>1429</v>
      </c>
      <c r="C57" s="121"/>
      <c r="D57" s="304" t="s">
        <v>436</v>
      </c>
      <c r="E57" s="121"/>
      <c r="F57" s="515">
        <v>2</v>
      </c>
      <c r="G57" s="154"/>
      <c r="H57" s="163"/>
      <c r="I57" s="531"/>
      <c r="J57" s="531"/>
      <c r="K57" s="531"/>
      <c r="L57" s="29"/>
      <c r="M57" s="29"/>
      <c r="N57" s="29"/>
      <c r="O57" s="29"/>
      <c r="P57" s="29"/>
      <c r="Q57" s="29"/>
    </row>
    <row r="58" spans="1:17" x14ac:dyDescent="0.2">
      <c r="A58" s="16">
        <v>48</v>
      </c>
      <c r="B58" s="354" t="s">
        <v>1430</v>
      </c>
      <c r="C58" s="121"/>
      <c r="D58" s="304" t="s">
        <v>436</v>
      </c>
      <c r="E58" s="121"/>
      <c r="F58" s="515">
        <v>2</v>
      </c>
      <c r="G58" s="154"/>
      <c r="H58" s="163"/>
      <c r="I58" s="531"/>
      <c r="J58" s="531"/>
      <c r="K58" s="531"/>
      <c r="L58" s="29"/>
      <c r="M58" s="29"/>
      <c r="N58" s="29"/>
      <c r="O58" s="29"/>
      <c r="P58" s="29"/>
      <c r="Q58" s="29"/>
    </row>
    <row r="59" spans="1:17" x14ac:dyDescent="0.2">
      <c r="A59" s="16">
        <v>49</v>
      </c>
      <c r="B59" s="354" t="s">
        <v>1080</v>
      </c>
      <c r="C59" s="148"/>
      <c r="D59" s="304" t="s">
        <v>436</v>
      </c>
      <c r="E59" s="149"/>
      <c r="F59" s="515">
        <v>2</v>
      </c>
      <c r="G59" s="154"/>
      <c r="H59" s="163"/>
      <c r="I59" s="531"/>
      <c r="J59" s="531"/>
      <c r="K59" s="531"/>
      <c r="L59" s="29"/>
      <c r="M59" s="29"/>
      <c r="N59" s="29"/>
      <c r="O59" s="29"/>
      <c r="P59" s="29"/>
      <c r="Q59" s="29"/>
    </row>
    <row r="60" spans="1:17" x14ac:dyDescent="0.2">
      <c r="A60" s="16">
        <v>50</v>
      </c>
      <c r="B60" s="354" t="s">
        <v>1431</v>
      </c>
      <c r="C60" s="121"/>
      <c r="D60" s="304" t="s">
        <v>437</v>
      </c>
      <c r="E60" s="121"/>
      <c r="F60" s="515">
        <v>2</v>
      </c>
      <c r="G60" s="154"/>
      <c r="H60" s="163"/>
      <c r="I60" s="531"/>
      <c r="J60" s="531"/>
      <c r="K60" s="531"/>
      <c r="L60" s="29"/>
      <c r="M60" s="29"/>
      <c r="N60" s="29"/>
      <c r="O60" s="29"/>
      <c r="P60" s="29"/>
      <c r="Q60" s="29"/>
    </row>
    <row r="61" spans="1:17" x14ac:dyDescent="0.2">
      <c r="A61" s="16">
        <v>51</v>
      </c>
      <c r="B61" s="354" t="s">
        <v>1082</v>
      </c>
      <c r="C61" s="121"/>
      <c r="D61" s="304" t="s">
        <v>436</v>
      </c>
      <c r="E61" s="121"/>
      <c r="F61" s="515">
        <v>4</v>
      </c>
      <c r="G61" s="154"/>
      <c r="H61" s="163"/>
      <c r="I61" s="531"/>
      <c r="J61" s="531"/>
      <c r="K61" s="531"/>
      <c r="L61" s="29"/>
      <c r="M61" s="29"/>
      <c r="N61" s="29"/>
      <c r="O61" s="29"/>
      <c r="P61" s="29"/>
      <c r="Q61" s="29"/>
    </row>
    <row r="62" spans="1:17" x14ac:dyDescent="0.2">
      <c r="A62" s="16">
        <v>52</v>
      </c>
      <c r="B62" s="354" t="s">
        <v>1432</v>
      </c>
      <c r="C62" s="121"/>
      <c r="D62" s="304" t="s">
        <v>436</v>
      </c>
      <c r="E62" s="121"/>
      <c r="F62" s="515">
        <v>2</v>
      </c>
      <c r="G62" s="154"/>
      <c r="H62" s="163"/>
      <c r="I62" s="531"/>
      <c r="J62" s="531"/>
      <c r="K62" s="531"/>
      <c r="L62" s="29"/>
      <c r="M62" s="29"/>
      <c r="N62" s="29"/>
      <c r="O62" s="29"/>
      <c r="P62" s="29"/>
      <c r="Q62" s="29"/>
    </row>
    <row r="63" spans="1:17" x14ac:dyDescent="0.2">
      <c r="A63" s="16">
        <v>53</v>
      </c>
      <c r="B63" s="354" t="s">
        <v>1433</v>
      </c>
      <c r="C63" s="135"/>
      <c r="D63" s="304" t="s">
        <v>435</v>
      </c>
      <c r="E63" s="136"/>
      <c r="F63" s="515">
        <v>3</v>
      </c>
      <c r="G63" s="154"/>
      <c r="H63" s="163"/>
      <c r="I63" s="531"/>
      <c r="J63" s="531"/>
      <c r="K63" s="531"/>
      <c r="L63" s="29"/>
      <c r="M63" s="29"/>
      <c r="N63" s="29"/>
      <c r="O63" s="29"/>
      <c r="P63" s="29"/>
      <c r="Q63" s="29"/>
    </row>
    <row r="64" spans="1:17" x14ac:dyDescent="0.2">
      <c r="A64" s="16">
        <v>54</v>
      </c>
      <c r="B64" s="354" t="s">
        <v>1083</v>
      </c>
      <c r="C64" s="135"/>
      <c r="D64" s="304" t="s">
        <v>437</v>
      </c>
      <c r="E64" s="136"/>
      <c r="F64" s="515">
        <v>4</v>
      </c>
      <c r="G64" s="154"/>
      <c r="H64" s="163"/>
      <c r="I64" s="531"/>
      <c r="J64" s="531"/>
      <c r="K64" s="531"/>
      <c r="L64" s="29"/>
      <c r="M64" s="29"/>
      <c r="N64" s="29"/>
      <c r="O64" s="29"/>
      <c r="P64" s="29"/>
      <c r="Q64" s="29"/>
    </row>
    <row r="65" spans="1:17" x14ac:dyDescent="0.2">
      <c r="A65" s="16">
        <v>55</v>
      </c>
      <c r="B65" s="354" t="s">
        <v>1081</v>
      </c>
      <c r="C65" s="148"/>
      <c r="D65" s="304" t="s">
        <v>29</v>
      </c>
      <c r="E65" s="149"/>
      <c r="F65" s="515">
        <v>32</v>
      </c>
      <c r="G65" s="154"/>
      <c r="H65" s="163"/>
      <c r="I65" s="531"/>
      <c r="J65" s="531"/>
      <c r="K65" s="531"/>
      <c r="L65" s="29"/>
      <c r="M65" s="29"/>
      <c r="N65" s="29"/>
      <c r="O65" s="29"/>
      <c r="P65" s="29"/>
      <c r="Q65" s="29"/>
    </row>
    <row r="66" spans="1:17" x14ac:dyDescent="0.2">
      <c r="A66" s="16">
        <v>56</v>
      </c>
      <c r="B66" s="354" t="s">
        <v>1084</v>
      </c>
      <c r="C66" s="121"/>
      <c r="D66" s="304" t="s">
        <v>5</v>
      </c>
      <c r="E66" s="150"/>
      <c r="F66" s="515">
        <v>7.5</v>
      </c>
      <c r="G66" s="154"/>
      <c r="H66" s="163"/>
      <c r="I66" s="531"/>
      <c r="J66" s="531"/>
      <c r="K66" s="531"/>
      <c r="L66" s="29"/>
      <c r="M66" s="29"/>
      <c r="N66" s="29"/>
      <c r="O66" s="29"/>
      <c r="P66" s="29"/>
      <c r="Q66" s="29"/>
    </row>
    <row r="67" spans="1:17" x14ac:dyDescent="0.2">
      <c r="A67" s="16">
        <v>57</v>
      </c>
      <c r="B67" s="354" t="s">
        <v>1085</v>
      </c>
      <c r="C67" s="121"/>
      <c r="D67" s="304" t="s">
        <v>29</v>
      </c>
      <c r="E67" s="150"/>
      <c r="F67" s="515">
        <v>32</v>
      </c>
      <c r="G67" s="154"/>
      <c r="H67" s="163"/>
      <c r="I67" s="531"/>
      <c r="J67" s="531"/>
      <c r="K67" s="531"/>
      <c r="L67" s="29"/>
      <c r="M67" s="29"/>
      <c r="N67" s="29"/>
      <c r="O67" s="29"/>
      <c r="P67" s="29"/>
      <c r="Q67" s="29"/>
    </row>
    <row r="68" spans="1:17" x14ac:dyDescent="0.2">
      <c r="A68" s="16">
        <v>58</v>
      </c>
      <c r="B68" s="354" t="s">
        <v>1059</v>
      </c>
      <c r="C68" s="121"/>
      <c r="D68" s="304" t="s">
        <v>435</v>
      </c>
      <c r="E68" s="121"/>
      <c r="F68" s="515">
        <v>2</v>
      </c>
      <c r="G68" s="154"/>
      <c r="H68" s="163"/>
      <c r="I68" s="531"/>
      <c r="J68" s="531"/>
      <c r="K68" s="531"/>
      <c r="L68" s="29"/>
      <c r="M68" s="29"/>
      <c r="N68" s="29"/>
      <c r="O68" s="29"/>
      <c r="P68" s="29"/>
      <c r="Q68" s="29"/>
    </row>
    <row r="69" spans="1:17" x14ac:dyDescent="0.2">
      <c r="A69" s="41"/>
      <c r="B69" s="354" t="s">
        <v>1434</v>
      </c>
      <c r="C69" s="114"/>
      <c r="D69" s="304" t="s">
        <v>437</v>
      </c>
      <c r="E69" s="41"/>
      <c r="F69" s="515">
        <v>3</v>
      </c>
      <c r="G69" s="154"/>
      <c r="H69" s="163"/>
      <c r="I69" s="531"/>
      <c r="J69" s="531"/>
      <c r="K69" s="531"/>
      <c r="L69" s="29"/>
      <c r="M69" s="29"/>
      <c r="N69" s="29"/>
      <c r="O69" s="29"/>
      <c r="P69" s="29"/>
      <c r="Q69" s="29"/>
    </row>
    <row r="70" spans="1:17" s="10" customFormat="1" ht="15" x14ac:dyDescent="0.25">
      <c r="A70" s="120"/>
      <c r="B70" s="368" t="s">
        <v>161</v>
      </c>
      <c r="C70" s="130"/>
      <c r="D70" s="304"/>
      <c r="E70" s="60"/>
      <c r="F70" s="515"/>
      <c r="G70" s="154"/>
      <c r="H70" s="163"/>
      <c r="I70" s="532"/>
      <c r="J70" s="533"/>
      <c r="K70" s="532"/>
      <c r="L70" s="29"/>
      <c r="M70" s="29"/>
      <c r="N70" s="29"/>
      <c r="O70" s="29"/>
      <c r="P70" s="29"/>
      <c r="Q70" s="29"/>
    </row>
    <row r="71" spans="1:17" s="10" customFormat="1" ht="25.5" x14ac:dyDescent="0.2">
      <c r="A71" s="120" t="s">
        <v>30</v>
      </c>
      <c r="B71" s="354" t="s">
        <v>1060</v>
      </c>
      <c r="C71" s="130"/>
      <c r="D71" s="304" t="s">
        <v>17</v>
      </c>
      <c r="E71" s="60"/>
      <c r="F71" s="515">
        <v>207</v>
      </c>
      <c r="G71" s="154"/>
      <c r="H71" s="163"/>
      <c r="I71" s="532"/>
      <c r="J71" s="533"/>
      <c r="K71" s="532"/>
      <c r="L71" s="29"/>
      <c r="M71" s="29"/>
      <c r="N71" s="29"/>
      <c r="O71" s="29"/>
      <c r="P71" s="29"/>
      <c r="Q71" s="29"/>
    </row>
    <row r="72" spans="1:17" s="10" customFormat="1" x14ac:dyDescent="0.2">
      <c r="A72" s="120" t="s">
        <v>31</v>
      </c>
      <c r="B72" s="354" t="s">
        <v>1061</v>
      </c>
      <c r="C72" s="130"/>
      <c r="D72" s="304" t="s">
        <v>17</v>
      </c>
      <c r="E72" s="60"/>
      <c r="F72" s="515">
        <v>22</v>
      </c>
      <c r="G72" s="154"/>
      <c r="H72" s="163"/>
      <c r="I72" s="532"/>
      <c r="J72" s="533"/>
      <c r="K72" s="532"/>
      <c r="L72" s="29"/>
      <c r="M72" s="29"/>
      <c r="N72" s="29"/>
      <c r="O72" s="29"/>
      <c r="P72" s="29"/>
      <c r="Q72" s="29"/>
    </row>
    <row r="73" spans="1:17" s="10" customFormat="1" ht="25.5" x14ac:dyDescent="0.2">
      <c r="A73" s="120" t="s">
        <v>32</v>
      </c>
      <c r="B73" s="354" t="s">
        <v>1062</v>
      </c>
      <c r="C73" s="130"/>
      <c r="D73" s="517" t="s">
        <v>17</v>
      </c>
      <c r="E73" s="60"/>
      <c r="F73" s="515">
        <v>13.6</v>
      </c>
      <c r="G73" s="154"/>
      <c r="H73" s="163"/>
      <c r="I73" s="532"/>
      <c r="J73" s="533"/>
      <c r="K73" s="532"/>
      <c r="L73" s="29"/>
      <c r="M73" s="29"/>
      <c r="N73" s="29"/>
      <c r="O73" s="29"/>
      <c r="P73" s="29"/>
      <c r="Q73" s="29"/>
    </row>
    <row r="74" spans="1:17" s="10" customFormat="1" ht="38.25" x14ac:dyDescent="0.2">
      <c r="A74" s="120" t="s">
        <v>33</v>
      </c>
      <c r="B74" s="354" t="s">
        <v>1063</v>
      </c>
      <c r="C74" s="130"/>
      <c r="D74" s="304" t="s">
        <v>17</v>
      </c>
      <c r="E74" s="60"/>
      <c r="F74" s="515">
        <v>39</v>
      </c>
      <c r="G74" s="154"/>
      <c r="H74" s="163"/>
      <c r="I74" s="532"/>
      <c r="J74" s="533"/>
      <c r="K74" s="532"/>
      <c r="L74" s="29"/>
      <c r="M74" s="29"/>
      <c r="N74" s="29"/>
      <c r="O74" s="29"/>
      <c r="P74" s="29"/>
      <c r="Q74" s="29"/>
    </row>
    <row r="75" spans="1:17" s="10" customFormat="1" ht="25.5" x14ac:dyDescent="0.2">
      <c r="A75" s="120" t="s">
        <v>34</v>
      </c>
      <c r="B75" s="354" t="s">
        <v>1064</v>
      </c>
      <c r="C75" s="130"/>
      <c r="D75" s="304" t="s">
        <v>17</v>
      </c>
      <c r="E75" s="60"/>
      <c r="F75" s="515">
        <v>175</v>
      </c>
      <c r="G75" s="154"/>
      <c r="H75" s="163"/>
      <c r="I75" s="532"/>
      <c r="J75" s="533"/>
      <c r="K75" s="532"/>
      <c r="L75" s="29"/>
      <c r="M75" s="29"/>
      <c r="N75" s="29"/>
      <c r="O75" s="29"/>
      <c r="P75" s="29"/>
      <c r="Q75" s="29"/>
    </row>
    <row r="76" spans="1:17" s="10" customFormat="1" ht="15" x14ac:dyDescent="0.25">
      <c r="A76" s="120" t="s">
        <v>35</v>
      </c>
      <c r="B76" s="368" t="s">
        <v>1065</v>
      </c>
      <c r="C76" s="130"/>
      <c r="D76" s="304"/>
      <c r="E76" s="60"/>
      <c r="F76" s="515"/>
      <c r="G76" s="154"/>
      <c r="H76" s="163"/>
      <c r="I76" s="532"/>
      <c r="J76" s="533"/>
      <c r="K76" s="532"/>
      <c r="L76" s="29"/>
      <c r="M76" s="29"/>
      <c r="N76" s="29"/>
      <c r="O76" s="29"/>
      <c r="P76" s="29"/>
      <c r="Q76" s="29"/>
    </row>
    <row r="77" spans="1:17" s="10" customFormat="1" x14ac:dyDescent="0.2">
      <c r="A77" s="120" t="s">
        <v>36</v>
      </c>
      <c r="B77" s="354" t="s">
        <v>1435</v>
      </c>
      <c r="C77" s="130"/>
      <c r="D77" s="304" t="s">
        <v>435</v>
      </c>
      <c r="E77" s="60"/>
      <c r="F77" s="515">
        <v>1</v>
      </c>
      <c r="G77" s="154"/>
      <c r="H77" s="163"/>
      <c r="I77" s="532"/>
      <c r="J77" s="533"/>
      <c r="K77" s="532"/>
      <c r="L77" s="29"/>
      <c r="M77" s="29"/>
      <c r="N77" s="29"/>
      <c r="O77" s="29"/>
      <c r="P77" s="29"/>
      <c r="Q77" s="29"/>
    </row>
    <row r="78" spans="1:17" s="10" customFormat="1" x14ac:dyDescent="0.2">
      <c r="A78" s="120" t="s">
        <v>37</v>
      </c>
      <c r="B78" s="354" t="s">
        <v>1086</v>
      </c>
      <c r="C78" s="130"/>
      <c r="D78" s="304" t="s">
        <v>17</v>
      </c>
      <c r="E78" s="60"/>
      <c r="F78" s="515">
        <v>0.16</v>
      </c>
      <c r="G78" s="154"/>
      <c r="H78" s="163"/>
      <c r="I78" s="532"/>
      <c r="J78" s="533"/>
      <c r="K78" s="532"/>
      <c r="L78" s="29"/>
      <c r="M78" s="29"/>
      <c r="N78" s="29"/>
      <c r="O78" s="29"/>
      <c r="P78" s="29"/>
      <c r="Q78" s="29"/>
    </row>
    <row r="79" spans="1:17" s="10" customFormat="1" ht="15" x14ac:dyDescent="0.25">
      <c r="A79" s="120" t="s">
        <v>38</v>
      </c>
      <c r="B79" s="368" t="s">
        <v>1066</v>
      </c>
      <c r="C79" s="130"/>
      <c r="D79" s="304"/>
      <c r="E79" s="60"/>
      <c r="F79" s="515"/>
      <c r="G79" s="154"/>
      <c r="H79" s="163"/>
      <c r="I79" s="532"/>
      <c r="J79" s="533"/>
      <c r="K79" s="532"/>
      <c r="L79" s="29"/>
      <c r="M79" s="29"/>
      <c r="N79" s="29"/>
      <c r="O79" s="29"/>
      <c r="P79" s="29"/>
      <c r="Q79" s="29"/>
    </row>
    <row r="80" spans="1:17" s="10" customFormat="1" x14ac:dyDescent="0.2">
      <c r="A80" s="120" t="s">
        <v>39</v>
      </c>
      <c r="B80" s="354" t="s">
        <v>1436</v>
      </c>
      <c r="C80" s="130"/>
      <c r="D80" s="304" t="s">
        <v>5</v>
      </c>
      <c r="E80" s="60"/>
      <c r="F80" s="515">
        <v>48</v>
      </c>
      <c r="G80" s="154"/>
      <c r="H80" s="163"/>
      <c r="I80" s="532"/>
      <c r="J80" s="533"/>
      <c r="K80" s="532"/>
      <c r="L80" s="29"/>
      <c r="M80" s="29"/>
      <c r="N80" s="29"/>
      <c r="O80" s="29"/>
      <c r="P80" s="29"/>
      <c r="Q80" s="29"/>
    </row>
    <row r="81" spans="1:18" s="10" customFormat="1" ht="38.25" x14ac:dyDescent="0.2">
      <c r="A81" s="120" t="s">
        <v>40</v>
      </c>
      <c r="B81" s="354" t="s">
        <v>1437</v>
      </c>
      <c r="C81" s="130"/>
      <c r="D81" s="304" t="s">
        <v>5</v>
      </c>
      <c r="E81" s="60"/>
      <c r="F81" s="515">
        <v>28</v>
      </c>
      <c r="G81" s="154"/>
      <c r="H81" s="163"/>
      <c r="I81" s="532"/>
      <c r="J81" s="533"/>
      <c r="K81" s="532"/>
      <c r="L81" s="29"/>
      <c r="M81" s="29"/>
      <c r="N81" s="29"/>
      <c r="O81" s="29"/>
      <c r="P81" s="29"/>
      <c r="Q81" s="29"/>
    </row>
    <row r="82" spans="1:18" s="10" customFormat="1" ht="38.25" x14ac:dyDescent="0.2">
      <c r="A82" s="120" t="s">
        <v>41</v>
      </c>
      <c r="B82" s="354" t="s">
        <v>1438</v>
      </c>
      <c r="C82" s="130"/>
      <c r="D82" s="304" t="s">
        <v>5</v>
      </c>
      <c r="E82" s="60"/>
      <c r="F82" s="515">
        <v>8.6</v>
      </c>
      <c r="G82" s="154"/>
      <c r="H82" s="163"/>
      <c r="I82" s="532"/>
      <c r="J82" s="533"/>
      <c r="K82" s="532"/>
      <c r="L82" s="29"/>
      <c r="M82" s="29"/>
      <c r="N82" s="29"/>
      <c r="O82" s="29"/>
      <c r="P82" s="29"/>
      <c r="Q82" s="29"/>
    </row>
    <row r="83" spans="1:18" s="10" customFormat="1" x14ac:dyDescent="0.2">
      <c r="A83" s="120" t="s">
        <v>42</v>
      </c>
      <c r="B83" s="354" t="s">
        <v>1439</v>
      </c>
      <c r="C83" s="130"/>
      <c r="D83" s="304" t="s">
        <v>29</v>
      </c>
      <c r="E83" s="60"/>
      <c r="F83" s="515">
        <v>10</v>
      </c>
      <c r="G83" s="154"/>
      <c r="H83" s="163"/>
      <c r="I83" s="532"/>
      <c r="J83" s="533"/>
      <c r="K83" s="532"/>
      <c r="L83" s="29"/>
      <c r="M83" s="29"/>
      <c r="N83" s="29"/>
      <c r="O83" s="29"/>
      <c r="P83" s="29"/>
      <c r="Q83" s="29"/>
    </row>
    <row r="84" spans="1:18" s="10" customFormat="1" x14ac:dyDescent="0.2">
      <c r="A84" s="120" t="s">
        <v>43</v>
      </c>
      <c r="B84" s="354" t="s">
        <v>1440</v>
      </c>
      <c r="C84" s="130"/>
      <c r="D84" s="304" t="s">
        <v>29</v>
      </c>
      <c r="E84" s="60"/>
      <c r="F84" s="515">
        <v>5</v>
      </c>
      <c r="G84" s="154"/>
      <c r="H84" s="163"/>
      <c r="I84" s="532"/>
      <c r="J84" s="533"/>
      <c r="K84" s="532"/>
      <c r="L84" s="29"/>
      <c r="M84" s="29"/>
      <c r="N84" s="29"/>
      <c r="O84" s="29"/>
      <c r="P84" s="29"/>
      <c r="Q84" s="29"/>
    </row>
    <row r="85" spans="1:18" s="10" customFormat="1" x14ac:dyDescent="0.2">
      <c r="A85" s="120" t="s">
        <v>44</v>
      </c>
      <c r="B85" s="354" t="s">
        <v>1441</v>
      </c>
      <c r="C85" s="130"/>
      <c r="D85" s="304" t="s">
        <v>29</v>
      </c>
      <c r="E85" s="60"/>
      <c r="F85" s="515">
        <v>2</v>
      </c>
      <c r="G85" s="154"/>
      <c r="H85" s="163"/>
      <c r="I85" s="532"/>
      <c r="J85" s="533"/>
      <c r="K85" s="532"/>
      <c r="L85" s="29"/>
      <c r="M85" s="29"/>
      <c r="N85" s="29"/>
      <c r="O85" s="29"/>
      <c r="P85" s="29"/>
      <c r="Q85" s="29"/>
    </row>
    <row r="86" spans="1:18" x14ac:dyDescent="0.2">
      <c r="A86" s="155"/>
      <c r="B86" s="161"/>
      <c r="C86" s="161"/>
      <c r="D86" s="162"/>
      <c r="E86" s="153"/>
      <c r="F86" s="158"/>
      <c r="G86" s="112"/>
      <c r="H86" s="163"/>
      <c r="I86" s="12"/>
      <c r="J86" s="36"/>
      <c r="K86" s="12"/>
      <c r="L86" s="29"/>
      <c r="M86" s="12"/>
      <c r="N86" s="12"/>
      <c r="O86" s="12"/>
      <c r="P86" s="12"/>
      <c r="Q86" s="12"/>
    </row>
    <row r="87" spans="1:18" s="2" customFormat="1" x14ac:dyDescent="0.2">
      <c r="A87" s="25"/>
      <c r="B87" s="34"/>
      <c r="C87" s="34"/>
      <c r="D87" s="24" t="s">
        <v>7</v>
      </c>
      <c r="E87" s="35"/>
      <c r="F87" s="36"/>
      <c r="G87" s="36"/>
      <c r="H87" s="36"/>
      <c r="I87" s="37"/>
      <c r="J87" s="36"/>
      <c r="K87" s="37"/>
      <c r="L87" s="37"/>
      <c r="M87" s="38">
        <f>SUM(M12:M86)</f>
        <v>0</v>
      </c>
      <c r="N87" s="38">
        <f>SUM(N12:N86)</f>
        <v>0</v>
      </c>
      <c r="O87" s="38">
        <f>SUM(O12:O86)</f>
        <v>0</v>
      </c>
      <c r="P87" s="38">
        <f>SUM(P12:P86)</f>
        <v>0</v>
      </c>
      <c r="Q87" s="38">
        <f>SUM(Q12:Q86)</f>
        <v>0</v>
      </c>
      <c r="R87" s="1"/>
    </row>
    <row r="88" spans="1:18" s="10" customFormat="1" x14ac:dyDescent="0.2">
      <c r="A88" s="13"/>
      <c r="B88" s="45" t="s">
        <v>9</v>
      </c>
      <c r="C88" s="45"/>
      <c r="D88" s="46"/>
      <c r="E88" s="47"/>
      <c r="F88" s="15"/>
      <c r="G88" s="41"/>
      <c r="H88" s="42"/>
      <c r="I88" s="42"/>
      <c r="J88" s="41"/>
      <c r="K88" s="42"/>
      <c r="L88" s="48"/>
      <c r="M88" s="49">
        <f>SUM(M87:M87)</f>
        <v>0</v>
      </c>
      <c r="N88" s="49">
        <f>SUM(N87:N87)</f>
        <v>0</v>
      </c>
      <c r="O88" s="49">
        <f>SUM(O87:O87)</f>
        <v>0</v>
      </c>
      <c r="P88" s="49">
        <f>SUM(P87:P87)</f>
        <v>0</v>
      </c>
      <c r="Q88" s="49">
        <f>SUM(Q87:Q87)</f>
        <v>0</v>
      </c>
    </row>
    <row r="89" spans="1:18" s="10" customFormat="1" x14ac:dyDescent="0.2">
      <c r="A89" s="13"/>
      <c r="B89" s="39"/>
      <c r="C89" s="39"/>
      <c r="D89" s="14"/>
      <c r="E89" s="47"/>
      <c r="F89" s="15"/>
      <c r="G89" s="53"/>
      <c r="H89" s="54"/>
      <c r="I89" s="54"/>
      <c r="J89" s="53"/>
      <c r="K89" s="54"/>
      <c r="L89" s="55" t="s">
        <v>12</v>
      </c>
      <c r="M89" s="56"/>
      <c r="N89" s="57"/>
      <c r="O89" s="57"/>
      <c r="P89" s="58"/>
      <c r="Q89" s="59">
        <f>SUM(Q88:Q88)</f>
        <v>0</v>
      </c>
    </row>
    <row r="90" spans="1:18" s="10" customFormat="1" x14ac:dyDescent="0.2">
      <c r="A90" s="13"/>
      <c r="B90" s="39"/>
      <c r="C90" s="39"/>
      <c r="D90" s="14"/>
      <c r="E90" s="47"/>
      <c r="F90" s="15"/>
      <c r="G90" s="53"/>
      <c r="H90" s="54"/>
      <c r="I90" s="54"/>
      <c r="J90" s="53"/>
      <c r="K90" s="54"/>
      <c r="L90" s="55" t="s">
        <v>13</v>
      </c>
      <c r="M90" s="52"/>
      <c r="N90" s="52">
        <v>0.21</v>
      </c>
      <c r="O90" s="57"/>
      <c r="P90" s="58"/>
      <c r="Q90" s="59">
        <f>Q89*N90</f>
        <v>0</v>
      </c>
    </row>
    <row r="91" spans="1:18" s="10" customFormat="1" x14ac:dyDescent="0.2">
      <c r="A91" s="13"/>
      <c r="B91" s="39"/>
      <c r="C91" s="39"/>
      <c r="D91" s="14"/>
      <c r="E91" s="47"/>
      <c r="F91" s="15"/>
      <c r="G91" s="53"/>
      <c r="H91" s="54"/>
      <c r="I91" s="54"/>
      <c r="J91" s="53"/>
      <c r="K91" s="54"/>
      <c r="L91" s="55" t="s">
        <v>14</v>
      </c>
      <c r="M91" s="56"/>
      <c r="N91" s="57"/>
      <c r="O91" s="57"/>
      <c r="P91" s="58"/>
      <c r="Q91" s="59">
        <f>Q89+Q90</f>
        <v>0</v>
      </c>
    </row>
    <row r="92" spans="1:18" x14ac:dyDescent="0.2">
      <c r="N92" s="1"/>
    </row>
  </sheetData>
  <mergeCells count="7">
    <mergeCell ref="M6:Q6"/>
    <mergeCell ref="A6:A7"/>
    <mergeCell ref="D6:D7"/>
    <mergeCell ref="E6:E7"/>
    <mergeCell ref="F6:F7"/>
    <mergeCell ref="G6:L6"/>
    <mergeCell ref="B6:C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82</vt:i4>
      </vt:variant>
      <vt:variant>
        <vt:lpstr>Named Ranges</vt:lpstr>
      </vt:variant>
      <vt:variant>
        <vt:i4>38</vt:i4>
      </vt:variant>
    </vt:vector>
  </HeadingPairs>
  <TitlesOfParts>
    <vt:vector size="120" baseType="lpstr">
      <vt:lpstr>1.1</vt:lpstr>
      <vt:lpstr>1.2</vt:lpstr>
      <vt:lpstr>2.1</vt:lpstr>
      <vt:lpstr>3.1</vt:lpstr>
      <vt:lpstr>3.2</vt:lpstr>
      <vt:lpstr>3.3</vt:lpstr>
      <vt:lpstr>3.4</vt:lpstr>
      <vt:lpstr>3.5</vt:lpstr>
      <vt:lpstr>4.1</vt:lpstr>
      <vt:lpstr>4.2</vt:lpstr>
      <vt:lpstr>4.3</vt:lpstr>
      <vt:lpstr>4.4</vt:lpstr>
      <vt:lpstr>Tame</vt:lpstr>
      <vt:lpstr>4.8</vt:lpstr>
      <vt:lpstr>5.1</vt:lpstr>
      <vt:lpstr>5.2</vt:lpstr>
      <vt:lpstr>5.3</vt:lpstr>
      <vt:lpstr>5.4</vt:lpstr>
      <vt:lpstr>5.5</vt:lpstr>
      <vt:lpstr>5.6.1</vt:lpstr>
      <vt:lpstr>5.6.2</vt:lpstr>
      <vt:lpstr>5.7.1</vt:lpstr>
      <vt:lpstr>5.7.2</vt:lpstr>
      <vt:lpstr>5.8</vt:lpstr>
      <vt:lpstr>5.9</vt:lpstr>
      <vt:lpstr>6.1</vt:lpstr>
      <vt:lpstr>6.2</vt:lpstr>
      <vt:lpstr>6.3.1</vt:lpstr>
      <vt:lpstr>6.3.2</vt:lpstr>
      <vt:lpstr>6.4</vt:lpstr>
      <vt:lpstr>6.5</vt:lpstr>
      <vt:lpstr>6.6</vt:lpstr>
      <vt:lpstr>6.7.1</vt:lpstr>
      <vt:lpstr>6.7.2</vt:lpstr>
      <vt:lpstr>6.8.1</vt:lpstr>
      <vt:lpstr>6.8.2</vt:lpstr>
      <vt:lpstr>6.8.3</vt:lpstr>
      <vt:lpstr>6.9.1.1</vt:lpstr>
      <vt:lpstr>6.9.1.2</vt:lpstr>
      <vt:lpstr>6.9.2</vt:lpstr>
      <vt:lpstr>6.10.1</vt:lpstr>
      <vt:lpstr>6.10.2</vt:lpstr>
      <vt:lpstr>6.11</vt:lpstr>
      <vt:lpstr>7.1.1</vt:lpstr>
      <vt:lpstr>7.1.2</vt:lpstr>
      <vt:lpstr>7.2</vt:lpstr>
      <vt:lpstr>7.3</vt:lpstr>
      <vt:lpstr>7.4</vt:lpstr>
      <vt:lpstr>7.5</vt:lpstr>
      <vt:lpstr>7.6</vt:lpstr>
      <vt:lpstr>7.7</vt:lpstr>
      <vt:lpstr>7.8.1</vt:lpstr>
      <vt:lpstr>7.8.2</vt:lpstr>
      <vt:lpstr>7.8.3</vt:lpstr>
      <vt:lpstr>8.1.1</vt:lpstr>
      <vt:lpstr>8.1.2</vt:lpstr>
      <vt:lpstr>8.1.3</vt:lpstr>
      <vt:lpstr>8.2</vt:lpstr>
      <vt:lpstr>8.3.1</vt:lpstr>
      <vt:lpstr>8.3.2</vt:lpstr>
      <vt:lpstr>8.3.3</vt:lpstr>
      <vt:lpstr>8.3.4</vt:lpstr>
      <vt:lpstr>8.4</vt:lpstr>
      <vt:lpstr>8.5</vt:lpstr>
      <vt:lpstr>8.6</vt:lpstr>
      <vt:lpstr>9.1.1</vt:lpstr>
      <vt:lpstr>9.1.2</vt:lpstr>
      <vt:lpstr>9.1.3</vt:lpstr>
      <vt:lpstr>9.1.4</vt:lpstr>
      <vt:lpstr>9.1.5</vt:lpstr>
      <vt:lpstr>9.1.6</vt:lpstr>
      <vt:lpstr>9.2.1</vt:lpstr>
      <vt:lpstr>9.2.2</vt:lpstr>
      <vt:lpstr>9.2.3</vt:lpstr>
      <vt:lpstr>9.2.4</vt:lpstr>
      <vt:lpstr>9.2.5</vt:lpstr>
      <vt:lpstr>9.2.6</vt:lpstr>
      <vt:lpstr>9.2.7</vt:lpstr>
      <vt:lpstr>9.2.8</vt:lpstr>
      <vt:lpstr>10.1</vt:lpstr>
      <vt:lpstr>10.2</vt:lpstr>
      <vt:lpstr>10.3</vt:lpstr>
      <vt:lpstr>'1.1'!Print_Area</vt:lpstr>
      <vt:lpstr>'1.2'!Print_Area</vt:lpstr>
      <vt:lpstr>'10.3'!Print_Area</vt:lpstr>
      <vt:lpstr>'2.1'!Print_Area</vt:lpstr>
      <vt:lpstr>'3.1'!Print_Area</vt:lpstr>
      <vt:lpstr>'3.3'!Print_Area</vt:lpstr>
      <vt:lpstr>'3.4'!Print_Area</vt:lpstr>
      <vt:lpstr>'3.5'!Print_Area</vt:lpstr>
      <vt:lpstr>'4.1'!Print_Area</vt:lpstr>
      <vt:lpstr>'4.3'!Print_Area</vt:lpstr>
      <vt:lpstr>'4.4'!Print_Area</vt:lpstr>
      <vt:lpstr>'5.1'!Print_Area</vt:lpstr>
      <vt:lpstr>'5.2'!Print_Area</vt:lpstr>
      <vt:lpstr>'5.3'!Print_Area</vt:lpstr>
      <vt:lpstr>'5.6.1'!Print_Area</vt:lpstr>
      <vt:lpstr>'5.6.2'!Print_Area</vt:lpstr>
      <vt:lpstr>'5.7.1'!Print_Area</vt:lpstr>
      <vt:lpstr>'5.7.2'!Print_Area</vt:lpstr>
      <vt:lpstr>'6.1'!Print_Area</vt:lpstr>
      <vt:lpstr>'6.10.1'!Print_Area</vt:lpstr>
      <vt:lpstr>'6.2'!Print_Area</vt:lpstr>
      <vt:lpstr>'6.4'!Print_Area</vt:lpstr>
      <vt:lpstr>'6.5'!Print_Area</vt:lpstr>
      <vt:lpstr>'6.6'!Print_Area</vt:lpstr>
      <vt:lpstr>'6.9.1.1'!Print_Area</vt:lpstr>
      <vt:lpstr>'7.3'!Print_Area</vt:lpstr>
      <vt:lpstr>'7.6'!Print_Area</vt:lpstr>
      <vt:lpstr>'7.7'!Print_Area</vt:lpstr>
      <vt:lpstr>'7.8.1'!Print_Area</vt:lpstr>
      <vt:lpstr>'7.8.3'!Print_Area</vt:lpstr>
      <vt:lpstr>'8.1.1'!Print_Area</vt:lpstr>
      <vt:lpstr>'8.1.2'!Print_Area</vt:lpstr>
      <vt:lpstr>'8.3.4'!Print_Area</vt:lpstr>
      <vt:lpstr>'8.6'!Print_Area</vt:lpstr>
      <vt:lpstr>'9.1.1'!Print_Area</vt:lpstr>
      <vt:lpstr>'9.1.2'!Print_Area</vt:lpstr>
      <vt:lpstr>'9.2.5'!Print_Area</vt:lpstr>
      <vt:lpstr>Tame!Print_Area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Tametajs</dc:creator>
  <cp:lastModifiedBy>Ingrīda Purmale</cp:lastModifiedBy>
  <cp:lastPrinted>2019-06-29T15:39:39Z</cp:lastPrinted>
  <dcterms:created xsi:type="dcterms:W3CDTF">2007-03-21T07:38:50Z</dcterms:created>
  <dcterms:modified xsi:type="dcterms:W3CDTF">2021-07-28T12:24:26Z</dcterms:modified>
</cp:coreProperties>
</file>